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6425" windowHeight="8640" activeTab="0"/>
  </bookViews>
  <sheets>
    <sheet name="Прайс" sheetId="1" r:id="rId1"/>
    <sheet name="Сравните цены" sheetId="2" r:id="rId2"/>
    <sheet name="Ваш Заказ" sheetId="3" r:id="rId3"/>
  </sheets>
  <definedNames>
    <definedName name="_xlnm.Print_Area" localSheetId="2">'Ваш Заказ'!$B$5:$H$66</definedName>
    <definedName name="_xlnm.Print_Area" localSheetId="0">'Прайс'!$A$5:$M$526</definedName>
    <definedName name="список">'Ваш Заказ'!$S$7:$S$384</definedName>
    <definedName name="список2">'Прайс'!$S$5:$S$1341</definedName>
    <definedName name="список5">'Ваш Заказ'!$S$7:$S$535</definedName>
  </definedNames>
  <calcPr fullCalcOnLoad="1"/>
</workbook>
</file>

<file path=xl/sharedStrings.xml><?xml version="1.0" encoding="utf-8"?>
<sst xmlns="http://schemas.openxmlformats.org/spreadsheetml/2006/main" count="479" uniqueCount="406">
  <si>
    <t>№</t>
  </si>
  <si>
    <t>шт.</t>
  </si>
  <si>
    <t>комп.</t>
  </si>
  <si>
    <t>Вес упаковки, кг</t>
  </si>
  <si>
    <t>Норма упаковки, шт</t>
  </si>
  <si>
    <t>пара</t>
  </si>
  <si>
    <t>шт</t>
  </si>
  <si>
    <t>Серия для гардеробной комнаты</t>
  </si>
  <si>
    <t xml:space="preserve">Рисунок </t>
  </si>
  <si>
    <t xml:space="preserve">Наименование </t>
  </si>
  <si>
    <t>Единица измерения</t>
  </si>
  <si>
    <t xml:space="preserve">Кронштейн универсальный 450 мм, белый </t>
  </si>
  <si>
    <t xml:space="preserve">Кронштейн для сетчатой полки 400 мм, белый </t>
  </si>
  <si>
    <t xml:space="preserve">Комплект установки ЛДСП, белый </t>
  </si>
  <si>
    <t xml:space="preserve">Комплект установки стекла, белый </t>
  </si>
  <si>
    <t xml:space="preserve">Заглушка вешала, белый </t>
  </si>
  <si>
    <t xml:space="preserve">Кронштейн вешала, белый </t>
  </si>
  <si>
    <t xml:space="preserve">Лепесток адаптер, белый </t>
  </si>
  <si>
    <t xml:space="preserve">Наконечник сетчатой полки, белый </t>
  </si>
  <si>
    <t xml:space="preserve">Кронштейн универсальный 450 мм, металлик серебристый </t>
  </si>
  <si>
    <t xml:space="preserve">Кронштейн для сетчатой полки 400 мм, металлик серебристый </t>
  </si>
  <si>
    <t xml:space="preserve">Комплект установки ЛДСП, металлик серебристый </t>
  </si>
  <si>
    <t xml:space="preserve">Комплект установки стекла, металлик серебристый </t>
  </si>
  <si>
    <t>Наконечник сетчатой полки,серый</t>
  </si>
  <si>
    <t>Кронштейн вешала, серый</t>
  </si>
  <si>
    <t>Заглушка вешала, серый</t>
  </si>
  <si>
    <t xml:space="preserve">Вешало на кронштейн, металлик серебристый </t>
  </si>
  <si>
    <t xml:space="preserve">Панель монтажная 600х450 мм, белый </t>
  </si>
  <si>
    <t xml:space="preserve">Панель с крючками (W=230, 6 крючков S=38мм), белый </t>
  </si>
  <si>
    <t xml:space="preserve">Полка (W=300 D=120), белый </t>
  </si>
  <si>
    <t xml:space="preserve">Держатель отверток (W=220, 6шт), белый </t>
  </si>
  <si>
    <t xml:space="preserve">Держатель ключей (H=190, 6шт), белый </t>
  </si>
  <si>
    <t xml:space="preserve">Опора ящиков Logic Store (W=220), белый </t>
  </si>
  <si>
    <t xml:space="preserve">Опора для сверел (W=200, Ф1,8--7,5), белый </t>
  </si>
  <si>
    <t xml:space="preserve">Подвес для буров, белый </t>
  </si>
  <si>
    <t xml:space="preserve">Держатель для бит отверток, белый </t>
  </si>
  <si>
    <t xml:space="preserve">Карандашница, белый </t>
  </si>
  <si>
    <t xml:space="preserve">Опора для сверел (W=200, Ф7--14), белый </t>
  </si>
  <si>
    <t xml:space="preserve">Крючок двойной (L=50 мм, B=15 мм), белый </t>
  </si>
  <si>
    <t xml:space="preserve">Крючок двойной (L=50 мм, B=30 мм), белый </t>
  </si>
  <si>
    <t xml:space="preserve">Крючок двойной (L=100 мм, B=15 мм), белый </t>
  </si>
  <si>
    <t xml:space="preserve">Крючок двойной (L=100 мм, B=30 мм), белый </t>
  </si>
  <si>
    <t xml:space="preserve">Крючок двойной (L=150 мм, B=15 мм), белый </t>
  </si>
  <si>
    <t xml:space="preserve">Крючок двойной (L=150 мм, B=30 мм), белый </t>
  </si>
  <si>
    <t xml:space="preserve">Панель монтажная 600х450 мм, металлик серебристый  </t>
  </si>
  <si>
    <t xml:space="preserve">Панель с крючками (W=230, 6 крючков S=38мм), металлик серебристый </t>
  </si>
  <si>
    <t xml:space="preserve">Полка (W=300 D=120), металлик серебристый </t>
  </si>
  <si>
    <t xml:space="preserve">Держатель отверток (W=220, 6шт), металлик серебристый </t>
  </si>
  <si>
    <t xml:space="preserve">Держатель ключей (H=190, 6шт), металлик серебристый </t>
  </si>
  <si>
    <t xml:space="preserve">Опора ящиков Logic Store (W=220), металлик серебристый </t>
  </si>
  <si>
    <t xml:space="preserve">Опора для сверел (W=200, Ф1,8--7,5), металлик серебристый </t>
  </si>
  <si>
    <t xml:space="preserve">Подвес для буров, металлик серебристый </t>
  </si>
  <si>
    <t xml:space="preserve">Держатель для бит отверток, металлик серебристый </t>
  </si>
  <si>
    <t xml:space="preserve">Карандашница, металлик серебристый </t>
  </si>
  <si>
    <t xml:space="preserve">Опора для сверел (W=200, Ф7--14), металлик серебристый </t>
  </si>
  <si>
    <t xml:space="preserve">Крючок двойной (L=50 мм, B=15 мм), металлик серебристый </t>
  </si>
  <si>
    <t xml:space="preserve">Крючок двойной (L=50 мм, B=30 мм), металлик серебристый </t>
  </si>
  <si>
    <t xml:space="preserve">Крючок двойной (L=100 мм, B=15 мм), металлик серебристый </t>
  </si>
  <si>
    <t xml:space="preserve">Крючок двойной (L=100 мм, B=30 мм), металлик серебристый </t>
  </si>
  <si>
    <t xml:space="preserve">Крючок двойной (L=150 мм, B=15 мм), металлик серебристый </t>
  </si>
  <si>
    <t xml:space="preserve">Крючок двойной (L=150 мм, B=30 мм), металлик серебристый </t>
  </si>
  <si>
    <t>Лоток Logic Store ДШВ 400х225х150, синий</t>
  </si>
  <si>
    <t>Лоток Logic Store ДШВ 350х225х200, синий</t>
  </si>
  <si>
    <t>Лоток Logic Store ДШВ 350х225х150, синий</t>
  </si>
  <si>
    <t>Лоток LogicStore ДШВ 300х225х150, синий</t>
  </si>
  <si>
    <t>Лоток Logic Store ДШВ 165х100х75, синий</t>
  </si>
  <si>
    <t xml:space="preserve">     Серия для гаража, мастерской</t>
  </si>
  <si>
    <t xml:space="preserve">      Инструмент </t>
  </si>
  <si>
    <r>
      <t>Лоток Logic Store ДШВ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250х150х130, синий</t>
    </r>
  </si>
  <si>
    <t>Вес базовой единицы, кг</t>
  </si>
  <si>
    <t xml:space="preserve">Вешало штанга 2800мм, белый </t>
  </si>
  <si>
    <t xml:space="preserve">Вешало штанга  2800мм, металлик серебристый </t>
  </si>
  <si>
    <t>Наименование</t>
  </si>
  <si>
    <t>Декорта заглушка на кроншт. Левая</t>
  </si>
  <si>
    <t>Декорта заглушка на кроншт. Правая</t>
  </si>
  <si>
    <t xml:space="preserve">Подвеска для штанги </t>
  </si>
  <si>
    <t>Ваша выгода</t>
  </si>
  <si>
    <t xml:space="preserve">Вешало на кронштейн,      белый </t>
  </si>
  <si>
    <t>* Цены указанны за погонный метр</t>
  </si>
  <si>
    <t>Home Space</t>
  </si>
  <si>
    <t>Рейка базовая, белый *</t>
  </si>
  <si>
    <t>Профиль монтажный, белый *</t>
  </si>
  <si>
    <t>Крепление для навесной направляющей, белое</t>
  </si>
  <si>
    <t>Сетчатая полка 400, белый *</t>
  </si>
  <si>
    <t>Вешало штанга, белый *</t>
  </si>
  <si>
    <t>Длинна элемента, метров</t>
  </si>
  <si>
    <t xml:space="preserve">Кол-во, шт.   </t>
  </si>
  <si>
    <t>Стоимость, руб.</t>
  </si>
  <si>
    <t>Цена,  руб./шт</t>
  </si>
  <si>
    <t>Итого, руб:</t>
  </si>
  <si>
    <t>Начните зарабатывать с системой Home Space!</t>
  </si>
  <si>
    <t xml:space="preserve"> СИСТЕМА ХРАНЕНИЯ Home Space</t>
  </si>
  <si>
    <t xml:space="preserve">Профиль монтажный 1000 мм, белый </t>
  </si>
  <si>
    <t xml:space="preserve">Профиль монтажный 1000 мм, металлик серебристый </t>
  </si>
  <si>
    <t xml:space="preserve">Профиль монтажный 2200 мм, белый </t>
  </si>
  <si>
    <t xml:space="preserve">Профиль монтажный 2200 мм, металлик серебристый </t>
  </si>
  <si>
    <t xml:space="preserve">Рейка базовая 2400 мм, белый </t>
  </si>
  <si>
    <t xml:space="preserve">Рейка базовая 1500 мм, белый </t>
  </si>
  <si>
    <t xml:space="preserve">Рейка базовая 1500 мм, металлик серебристый </t>
  </si>
  <si>
    <t xml:space="preserve">Адаптер полки ЛДСП 450 мм, белый </t>
  </si>
  <si>
    <t xml:space="preserve">Адаптер полки ЛДСП 450 мм, металлик серебристый </t>
  </si>
  <si>
    <t xml:space="preserve">Полочка стальная 600 х 450 мм, белый </t>
  </si>
  <si>
    <t xml:space="preserve">Полочка стальная 600 х 450 мм, металлик серебристый </t>
  </si>
  <si>
    <t xml:space="preserve">Полочка стальная 900 х 450 мм, белый </t>
  </si>
  <si>
    <t xml:space="preserve">Полочка стальная 900 х 450 мм, металлик серебристый </t>
  </si>
  <si>
    <t>Панель для крючков 600 мм, белый</t>
  </si>
  <si>
    <t xml:space="preserve">Панель для крючков 600 мм, металлик серебристый </t>
  </si>
  <si>
    <t xml:space="preserve">Панель для крючков 900 мм, белый </t>
  </si>
  <si>
    <t xml:space="preserve">Панель для крючков 900 мм, металлик серебристый </t>
  </si>
  <si>
    <t xml:space="preserve">Сетчатая полка 400х3000 мм, белый </t>
  </si>
  <si>
    <t xml:space="preserve">Сетчатая полка 400х3000 мм, металлик серебристый </t>
  </si>
  <si>
    <t xml:space="preserve">Сетчатая обувница 300х3000 мм, белый </t>
  </si>
  <si>
    <t xml:space="preserve">Сетчатая обувница 300х3000 мм, металлик серебристый </t>
  </si>
  <si>
    <t xml:space="preserve">Выдвижная сетчатая корзина 120х450х550 мм, белый </t>
  </si>
  <si>
    <t xml:space="preserve">Выдвижная сетчатая корзина 120х450х550 мм, металлик серебристый </t>
  </si>
  <si>
    <t xml:space="preserve">Выдвижная сетчатая корзина 190х450х550 мм, белый </t>
  </si>
  <si>
    <t xml:space="preserve">Выдвижная сетчатая корзина 190х450х550 мм, металлик серебристый </t>
  </si>
  <si>
    <t xml:space="preserve">Ящик выдвижной 600х450х75 мм, белый </t>
  </si>
  <si>
    <t xml:space="preserve">Ящик выдвижной 600х450х75 мм, металлик серебристый </t>
  </si>
  <si>
    <t xml:space="preserve">Ящик выдвижной 600х450х150 мм, белый </t>
  </si>
  <si>
    <t xml:space="preserve">Ящик выдвижной 600х450х150 мм, металлик серебристый </t>
  </si>
  <si>
    <t xml:space="preserve">Вешало выдвижное для брюк 600 мм, белый </t>
  </si>
  <si>
    <t xml:space="preserve">Вешало выдвижное для брюк 600 мм, металлик серебристый </t>
  </si>
  <si>
    <t xml:space="preserve">Полочка обувная 600 мм выдвижная, белый </t>
  </si>
  <si>
    <t xml:space="preserve">Полочка обувная 600 мм выдвижная, металлик серебристый </t>
  </si>
  <si>
    <t xml:space="preserve"> </t>
  </si>
  <si>
    <t>Заявка от:</t>
  </si>
  <si>
    <t>Заказчик (компания):</t>
  </si>
  <si>
    <t xml:space="preserve">Контактное лицо: </t>
  </si>
  <si>
    <t>№ телефона:</t>
  </si>
  <si>
    <t>рублей</t>
  </si>
  <si>
    <t xml:space="preserve">   Общая стоимость заказа :</t>
  </si>
  <si>
    <t>Заявка системы хранения Home Space</t>
  </si>
  <si>
    <t>Артикул</t>
  </si>
  <si>
    <t>наименование</t>
  </si>
  <si>
    <t>Вес</t>
  </si>
  <si>
    <t>кол-во</t>
  </si>
  <si>
    <t xml:space="preserve">наличие </t>
  </si>
  <si>
    <t>порядок</t>
  </si>
  <si>
    <t xml:space="preserve">Стоимость </t>
  </si>
  <si>
    <t>Колли-чество, шт</t>
  </si>
  <si>
    <t>Стоимость,  руб</t>
  </si>
  <si>
    <t>HS001-01</t>
  </si>
  <si>
    <t>HS001-26</t>
  </si>
  <si>
    <t>HS040-26</t>
  </si>
  <si>
    <t>HS040-01</t>
  </si>
  <si>
    <t>HS039-26</t>
  </si>
  <si>
    <t>HS039-01</t>
  </si>
  <si>
    <t>HS038-26</t>
  </si>
  <si>
    <t>HS038-01</t>
  </si>
  <si>
    <t>HS036-26</t>
  </si>
  <si>
    <t>HS036-01</t>
  </si>
  <si>
    <t>HS034-26</t>
  </si>
  <si>
    <t>HS034-01</t>
  </si>
  <si>
    <t>HS033-26</t>
  </si>
  <si>
    <t>HS033-01</t>
  </si>
  <si>
    <t>HS032-26</t>
  </si>
  <si>
    <t>HS032-01</t>
  </si>
  <si>
    <t>HS031-26</t>
  </si>
  <si>
    <t>HS031-01</t>
  </si>
  <si>
    <t>HS030-26</t>
  </si>
  <si>
    <t>HS030-01</t>
  </si>
  <si>
    <t>HS029-26</t>
  </si>
  <si>
    <t>HS029-01</t>
  </si>
  <si>
    <t>HS028-26</t>
  </si>
  <si>
    <t>HS028-01</t>
  </si>
  <si>
    <t>HS027-26</t>
  </si>
  <si>
    <t>HS027-01</t>
  </si>
  <si>
    <t>HS026-26</t>
  </si>
  <si>
    <t>HS026-01</t>
  </si>
  <si>
    <t>HS025-26</t>
  </si>
  <si>
    <t>HS025-01</t>
  </si>
  <si>
    <t>HS024-26</t>
  </si>
  <si>
    <t>HS024-01</t>
  </si>
  <si>
    <t>HS023-26</t>
  </si>
  <si>
    <t>HS023-01</t>
  </si>
  <si>
    <t>HS022-26</t>
  </si>
  <si>
    <t>HS022-01</t>
  </si>
  <si>
    <t>HS021-26</t>
  </si>
  <si>
    <t>HS021-01</t>
  </si>
  <si>
    <t>HS020-26</t>
  </si>
  <si>
    <t>HS020-01</t>
  </si>
  <si>
    <t>HS019-26</t>
  </si>
  <si>
    <t>HS019-01</t>
  </si>
  <si>
    <t>HS018-26</t>
  </si>
  <si>
    <t>HS018-01</t>
  </si>
  <si>
    <t>HS017-01</t>
  </si>
  <si>
    <t>HS016-26</t>
  </si>
  <si>
    <t>HS016-01</t>
  </si>
  <si>
    <t>HS015-26</t>
  </si>
  <si>
    <t>HS015-01</t>
  </si>
  <si>
    <t>HS014-26</t>
  </si>
  <si>
    <t>HS014-01</t>
  </si>
  <si>
    <t>HS013-26</t>
  </si>
  <si>
    <t>HS013-01</t>
  </si>
  <si>
    <t>HS012-26</t>
  </si>
  <si>
    <t>HS012-01</t>
  </si>
  <si>
    <t>HS011-26</t>
  </si>
  <si>
    <t>HS011-01</t>
  </si>
  <si>
    <t>HS010-26</t>
  </si>
  <si>
    <t>HS010-01</t>
  </si>
  <si>
    <t>HS009-01</t>
  </si>
  <si>
    <t>HS009-26</t>
  </si>
  <si>
    <t>HS008-26</t>
  </si>
  <si>
    <t>HS008-01</t>
  </si>
  <si>
    <t>HS007-26</t>
  </si>
  <si>
    <t>HS007-01</t>
  </si>
  <si>
    <t>HS006-26</t>
  </si>
  <si>
    <t>HS006-01</t>
  </si>
  <si>
    <t>HS005-26</t>
  </si>
  <si>
    <t>HS005-01</t>
  </si>
  <si>
    <t>HS004-26</t>
  </si>
  <si>
    <t>HS004-01</t>
  </si>
  <si>
    <t>HS003-26</t>
  </si>
  <si>
    <t>HS003-01</t>
  </si>
  <si>
    <t>HS002-26</t>
  </si>
  <si>
    <t>HS002-01</t>
  </si>
  <si>
    <t>Размер Вашей скидки:</t>
  </si>
  <si>
    <t>Вес, кг</t>
  </si>
  <si>
    <t xml:space="preserve">Вес итого: </t>
  </si>
  <si>
    <r>
      <t xml:space="preserve">*  Для сохранения (распечатки) бланка заказа  в элекронном виде, для удобного его хранения и отправки по электронной почте выбрать:                                                                                                                     "Файл" - "Печать" - "Принтер - Имя - Microsoft XPS Document Writer"  </t>
    </r>
    <r>
      <rPr>
        <b/>
        <sz val="10"/>
        <rFont val="Arial Cyr"/>
        <family val="0"/>
      </rPr>
      <t>- "ОК"</t>
    </r>
  </si>
  <si>
    <t>HS041-22</t>
  </si>
  <si>
    <t>HS042-22</t>
  </si>
  <si>
    <t>HS043-22</t>
  </si>
  <si>
    <t>HS044-22</t>
  </si>
  <si>
    <t>HS047-26</t>
  </si>
  <si>
    <t>Шаблон для установки профиля, металлик серебристый *</t>
  </si>
  <si>
    <t>Наименование комплектующих</t>
  </si>
  <si>
    <t xml:space="preserve">Наша компания идет в ногу со временем и всегда готова предложить нашим клиентам, что то интересное и самое новое. Мы также ценим Ваше время, поэтому предлагаем Вам интерактивный прайс-лист.                                                                                                                                                      Вы потратите на заявку не более 2 минут!!!                                                                                                     Шаг 1 - Зайдите в раздел "Прайс лист Home Space" проставьте необходимое количество товара в  соответствующих графах.                                                                                                                                                                                                                                                                                       Шаг 2 - Зайдите на вкладку "Ваш заказ", проверьте автоматически сформированую заявку, заполните контактные данные, распечатайте*  Вашу заявку и пришлите нам.   </t>
  </si>
  <si>
    <t>HS035-01</t>
  </si>
  <si>
    <t>HS035-26</t>
  </si>
  <si>
    <t xml:space="preserve">Сравнение цен готового интерьерного решения изготовленного из нескольких известных систем: </t>
  </si>
  <si>
    <t>по сравнению китайским аналогом</t>
  </si>
  <si>
    <t>по сравнению с европейским</t>
  </si>
  <si>
    <t>Надежность, качество, асортимент, простота сборки не уступает аналогам.  А цена системы Home Space приятно удивляет.</t>
  </si>
  <si>
    <t>Известный Китайский производитель**</t>
  </si>
  <si>
    <t>Известный Европейский производитель**</t>
  </si>
  <si>
    <t>** Сравниваются рекомендованные розничные цены взятые из открытых источников (сайтов компаний).</t>
  </si>
  <si>
    <t xml:space="preserve">Кронштейн для сетчатой 
обувницы 300 мм, белый </t>
  </si>
  <si>
    <t xml:space="preserve">Кронштейн для сетчатой 
обувницы 300 мм, металлик серебристый </t>
  </si>
  <si>
    <t>Профиль монтажный 1000 мм, 
черный муар</t>
  </si>
  <si>
    <t>HS001-56</t>
  </si>
  <si>
    <t>HS002-56</t>
  </si>
  <si>
    <t>HS003-56</t>
  </si>
  <si>
    <t>HS005-56</t>
  </si>
  <si>
    <t>Профиль монтажный 2200 мм, черный муар</t>
  </si>
  <si>
    <t>HS004-56</t>
  </si>
  <si>
    <t>HS006-56</t>
  </si>
  <si>
    <t>НАДИ305651082-23</t>
  </si>
  <si>
    <t>НАДИ305651082-01</t>
  </si>
  <si>
    <t>НАДИ305651184-12.01</t>
  </si>
  <si>
    <t>НАДИ305651184-12.26</t>
  </si>
  <si>
    <t>НАДИ305651088-01</t>
  </si>
  <si>
    <t>НАДИ305651088-23</t>
  </si>
  <si>
    <t>НАДИ305651099-10.01</t>
  </si>
  <si>
    <t>НАДИ305651099-10.26</t>
  </si>
  <si>
    <t>НАДИ324713002-41.01</t>
  </si>
  <si>
    <t>НАДИ324713002-41.26</t>
  </si>
  <si>
    <t>НАДИ324713002-40.01</t>
  </si>
  <si>
    <t>НАДИ324713002-40.26</t>
  </si>
  <si>
    <t>НАДИ305651090-01</t>
  </si>
  <si>
    <t>НАДИ305651090-26</t>
  </si>
  <si>
    <t>HS020-56</t>
  </si>
  <si>
    <t>HS017-56</t>
  </si>
  <si>
    <t>HS016-56</t>
  </si>
  <si>
    <t>HS012-56</t>
  </si>
  <si>
    <t>HS013-56</t>
  </si>
  <si>
    <t>HS015-56</t>
  </si>
  <si>
    <t>HS014-56</t>
  </si>
  <si>
    <t>НАДИ305651090-56</t>
  </si>
  <si>
    <t>НАДИ324713002-40.56</t>
  </si>
  <si>
    <t>НАДИ324713002-41.56</t>
  </si>
  <si>
    <t>НАДИ305651099-10.56</t>
  </si>
  <si>
    <t>НАДИ305651088-56</t>
  </si>
  <si>
    <t>НАДИ305651082-56</t>
  </si>
  <si>
    <t>НАДИ305651184-12.56</t>
  </si>
  <si>
    <t>HS022-56</t>
  </si>
  <si>
    <t>HS021-56</t>
  </si>
  <si>
    <t>HS019-56</t>
  </si>
  <si>
    <t>HS018-56</t>
  </si>
  <si>
    <t>HS011-56</t>
  </si>
  <si>
    <t>HS010-56</t>
  </si>
  <si>
    <t>HS009-56</t>
  </si>
  <si>
    <t>HS008-56</t>
  </si>
  <si>
    <t>HS007-56</t>
  </si>
  <si>
    <t>Наконечник сетчатой полки, черный</t>
  </si>
  <si>
    <t>HS023-56</t>
  </si>
  <si>
    <t>HS024-56</t>
  </si>
  <si>
    <t>HS025-56</t>
  </si>
  <si>
    <t>HS033-56</t>
  </si>
  <si>
    <t>HS036-56</t>
  </si>
  <si>
    <t>HS039-56</t>
  </si>
  <si>
    <t>HS035-56</t>
  </si>
  <si>
    <t>HS034-56</t>
  </si>
  <si>
    <t>HS040-56</t>
  </si>
  <si>
    <t>HS038-56</t>
  </si>
  <si>
    <t>HS026-56</t>
  </si>
  <si>
    <t>HS027-56</t>
  </si>
  <si>
    <t>HS028-56</t>
  </si>
  <si>
    <t>HS029-56</t>
  </si>
  <si>
    <t>HS030-56</t>
  </si>
  <si>
    <t>HS031-56</t>
  </si>
  <si>
    <t>HS032-56</t>
  </si>
  <si>
    <t>Кронштейн универсальный 450 мм, черный муар</t>
  </si>
  <si>
    <t xml:space="preserve">Рейка базовая 2400 мм, 
черный муар </t>
  </si>
  <si>
    <t xml:space="preserve">Рейка базовая 1500 мм, 
черный муар </t>
  </si>
  <si>
    <t>Кронштейн для сетчатой полки 400 мм, черный муар</t>
  </si>
  <si>
    <t>Кронштейн для сетчатой 
обувницы 300 мм, черный муар</t>
  </si>
  <si>
    <t>Адаптер полки ЛДСП 450 мм, черный муар</t>
  </si>
  <si>
    <t>Полочка стальная 600 х 450 мм, черный муар</t>
  </si>
  <si>
    <t xml:space="preserve">Полочка стальная 900 х 450 мм, черный муар </t>
  </si>
  <si>
    <t xml:space="preserve">Панель для крючков 600 мм, черный муар </t>
  </si>
  <si>
    <t xml:space="preserve">Панель для крючков 900 мм, черный муар </t>
  </si>
  <si>
    <t xml:space="preserve">Комплект установки ЛДСП, черный муар </t>
  </si>
  <si>
    <t xml:space="preserve">Комплект установки стекла, черный муар </t>
  </si>
  <si>
    <t>Вешало штанга  2800мм, 
черный муар</t>
  </si>
  <si>
    <t>Заглушка вешала, черный</t>
  </si>
  <si>
    <t>Кронштейн вешала, черный</t>
  </si>
  <si>
    <t>Лепесток адаптер, черный муар</t>
  </si>
  <si>
    <t xml:space="preserve">Лепесток адаптер, 
металлик серебристый </t>
  </si>
  <si>
    <t>Сетчатая полка 400х3000 мм, черный муар</t>
  </si>
  <si>
    <t>Сетчатая обувница 300х3000 мм, черный муар</t>
  </si>
  <si>
    <t>Выдвижная сетчатая корзина 120х450х550 мм, черный муар</t>
  </si>
  <si>
    <t>Выдвижная сетчатая корзина 190х450х550 мм, черный муар</t>
  </si>
  <si>
    <t>Ящик выдвижной 600х450х75 мм, черный муар</t>
  </si>
  <si>
    <t xml:space="preserve">Ящик выдвижной 600х450х150 мм, черный муар </t>
  </si>
  <si>
    <t>Вешало выдвижное для брюк 600 мм, черный муар</t>
  </si>
  <si>
    <t>Полочка обувная 600 мм выдвижная, черный муар</t>
  </si>
  <si>
    <t>Вешало на кронштейн, черный муар</t>
  </si>
  <si>
    <t>Рейка базовая 2400 мм, металлик серебристый</t>
  </si>
  <si>
    <t>Панель монтажная 600х450 мм, черный муар</t>
  </si>
  <si>
    <t>Панель с крючками (W=230, 6 крючков S=38мм), черный муар</t>
  </si>
  <si>
    <t>Полка (W=300 D=120), черный муар</t>
  </si>
  <si>
    <t xml:space="preserve">Держатель отверток (W=220, 6шт), черный муар </t>
  </si>
  <si>
    <t xml:space="preserve">Держатель ключей (H=190, 6шт), черный муар </t>
  </si>
  <si>
    <t xml:space="preserve">Опора ящиков Logic Store (W=220), черный муар </t>
  </si>
  <si>
    <t>Опора для сверел (W=200, Ф1,8--7,5), черный муар</t>
  </si>
  <si>
    <t>Подвес для буров, черный муар</t>
  </si>
  <si>
    <t xml:space="preserve">Держатель для бит отверток, черный муар </t>
  </si>
  <si>
    <t>Карандашница, черный муар</t>
  </si>
  <si>
    <t xml:space="preserve">Опора для сверел (W=200, Ф7--14), черный муар </t>
  </si>
  <si>
    <t xml:space="preserve">Крючок двойной (L=50 мм, B=15 мм), черный муар </t>
  </si>
  <si>
    <t xml:space="preserve">Крючок двойной (L=50 мм, B=30 мм), черный муар </t>
  </si>
  <si>
    <t xml:space="preserve">Крючок двойной (L=100 мм, B=15 мм), черный муар </t>
  </si>
  <si>
    <t>Крючок двойной (L=100 мм, B=30 мм), черный муар</t>
  </si>
  <si>
    <t>Крючок двойной (L=150 мм, B=15 мм), черный муар</t>
  </si>
  <si>
    <t>Крючок двойной (L=150 мм, B=30 мм), черный муар</t>
  </si>
  <si>
    <t>Ваш заказ разместился не полностью!! Разбейте заказ на два.</t>
  </si>
  <si>
    <t xml:space="preserve">    </t>
  </si>
  <si>
    <t>Укажите необходимое Вам колли-чество, шт</t>
  </si>
  <si>
    <t>Укажите необхо-димое Вам колли-чество, шт</t>
  </si>
  <si>
    <t xml:space="preserve">Кронштейн универсальный 300 мм, белый </t>
  </si>
  <si>
    <t xml:space="preserve">Кронштейн универсальный 300 мм, металлик серебристый </t>
  </si>
  <si>
    <t>Кронштейн универсальный 300 мм, черный муар</t>
  </si>
  <si>
    <t xml:space="preserve">Профиль монтажный 1600 мм, белый </t>
  </si>
  <si>
    <t xml:space="preserve">Профиль монтажный 1600 мм, металлик серебристый </t>
  </si>
  <si>
    <t>Профиль монтажный 1600 мм, черный муар</t>
  </si>
  <si>
    <t xml:space="preserve">Кронштейн для сетчатой полки 300 мм, белый </t>
  </si>
  <si>
    <t xml:space="preserve">Кронштейн для сетчатой полки 300 мм, металлик серебристый </t>
  </si>
  <si>
    <t>Кронштейн для сетчатой полки 300 мм, черный муар</t>
  </si>
  <si>
    <t xml:space="preserve">Адаптер полки ЛДСП 300 мм, белый </t>
  </si>
  <si>
    <t xml:space="preserve">Адаптер полки ЛДСП 300 мм, металлик серебристый </t>
  </si>
  <si>
    <t>Адаптер полки ЛДСП 300 мм, черный муар</t>
  </si>
  <si>
    <t xml:space="preserve">Полочка стальная 900 х 300 мм, белый </t>
  </si>
  <si>
    <t xml:space="preserve">Полочка стальная 900 х 300 мм, металлик серебристый </t>
  </si>
  <si>
    <t xml:space="preserve">Полочка стальная 900 х 300 мм, черный муар </t>
  </si>
  <si>
    <t xml:space="preserve">Полочка стальная 600 х 300 мм, белый </t>
  </si>
  <si>
    <t xml:space="preserve">Полочка стальная 600 х 300 мм, металлик серебристый </t>
  </si>
  <si>
    <t>Полочка стальная 600 х 300 мм, черный муар</t>
  </si>
  <si>
    <t>HS049-01</t>
  </si>
  <si>
    <t>HS049-26</t>
  </si>
  <si>
    <t>HS049-56</t>
  </si>
  <si>
    <t xml:space="preserve">Адаптер для выдвижных сетчатых корзин, белый </t>
  </si>
  <si>
    <t xml:space="preserve">Адаптер для выдвижных сетчатых корзин, металлик серебристый </t>
  </si>
  <si>
    <t>Адаптер для выдвижных сетчатых корзин, черный муар</t>
  </si>
  <si>
    <t>HS050-01</t>
  </si>
  <si>
    <t>HS050-26</t>
  </si>
  <si>
    <t>HS050-56</t>
  </si>
  <si>
    <t>HS051-01</t>
  </si>
  <si>
    <t>HS051-26</t>
  </si>
  <si>
    <t>HS051-56</t>
  </si>
  <si>
    <t>HS052-01</t>
  </si>
  <si>
    <t>HS052-26</t>
  </si>
  <si>
    <t>HS052-56</t>
  </si>
  <si>
    <t>HS053-01</t>
  </si>
  <si>
    <t>HS053-26</t>
  </si>
  <si>
    <t>HS053-56</t>
  </si>
  <si>
    <t>HS054-01</t>
  </si>
  <si>
    <t>HS054-26</t>
  </si>
  <si>
    <t>HS054-56</t>
  </si>
  <si>
    <t xml:space="preserve">Кронштейн для сетчатой 
обувницы 400 мм, белый </t>
  </si>
  <si>
    <t xml:space="preserve">Кронштейн для сетчатой 
обувницы 400 мм, металлик серебристый </t>
  </si>
  <si>
    <t>Кронштейн для сетчатой 
обувницы 400 мм, черный муар</t>
  </si>
  <si>
    <t>Прайс лист для РФ действует с 1.02.2016</t>
  </si>
  <si>
    <t>HS055-01</t>
  </si>
  <si>
    <t>HS055-26</t>
  </si>
  <si>
    <t>HS055-56</t>
  </si>
  <si>
    <t xml:space="preserve">Крупнный опт,     </t>
  </si>
  <si>
    <t xml:space="preserve">Крупнный опт     </t>
  </si>
  <si>
    <t>195197, Санкт-Петербург, Полюстровский пр.32</t>
  </si>
  <si>
    <t>тел/факс (812)716-42-88, (812)740-73-29</t>
  </si>
  <si>
    <t>www.fms-sz.ru   e-mail:info@fms-sz.ru</t>
  </si>
  <si>
    <t>Ед. изм</t>
  </si>
  <si>
    <t>мелкий опт</t>
  </si>
  <si>
    <t>Розница</t>
  </si>
  <si>
    <t>опт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</si>
</sst>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.0"/>
    <numFmt numFmtId="170" formatCode="0.0%"/>
    <numFmt numFmtId="171" formatCode="#,##0.0"/>
    <numFmt numFmtId="172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8"/>
      <color indexed="12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169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169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169" fontId="0" fillId="35" borderId="10" xfId="0" applyNumberForma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171" fontId="0" fillId="34" borderId="10" xfId="0" applyNumberFormat="1" applyFill="1" applyBorder="1" applyAlignment="1">
      <alignment/>
    </xf>
    <xf numFmtId="171" fontId="0" fillId="35" borderId="10" xfId="0" applyNumberFormat="1" applyFill="1" applyBorder="1" applyAlignment="1">
      <alignment/>
    </xf>
    <xf numFmtId="171" fontId="0" fillId="34" borderId="10" xfId="0" applyNumberFormat="1" applyFill="1" applyBorder="1" applyAlignment="1">
      <alignment wrapText="1"/>
    </xf>
    <xf numFmtId="169" fontId="0" fillId="35" borderId="0" xfId="0" applyNumberFormat="1" applyFill="1" applyAlignment="1">
      <alignment/>
    </xf>
    <xf numFmtId="17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71" fontId="7" fillId="34" borderId="12" xfId="0" applyNumberFormat="1" applyFont="1" applyFill="1" applyBorder="1" applyAlignment="1">
      <alignment/>
    </xf>
    <xf numFmtId="10" fontId="10" fillId="34" borderId="13" xfId="0" applyNumberFormat="1" applyFont="1" applyFill="1" applyBorder="1" applyAlignment="1">
      <alignment horizontal="center"/>
    </xf>
    <xf numFmtId="169" fontId="3" fillId="34" borderId="13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0" fontId="10" fillId="34" borderId="14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11" fillId="34" borderId="0" xfId="0" applyFont="1" applyFill="1" applyAlignment="1">
      <alignment horizontal="right"/>
    </xf>
    <xf numFmtId="171" fontId="13" fillId="34" borderId="0" xfId="0" applyNumberFormat="1" applyFont="1" applyFill="1" applyBorder="1" applyAlignment="1">
      <alignment/>
    </xf>
    <xf numFmtId="171" fontId="13" fillId="34" borderId="0" xfId="0" applyNumberFormat="1" applyFont="1" applyFill="1" applyAlignment="1">
      <alignment/>
    </xf>
    <xf numFmtId="0" fontId="14" fillId="34" borderId="0" xfId="0" applyFont="1" applyFill="1" applyAlignment="1">
      <alignment horizontal="right"/>
    </xf>
    <xf numFmtId="0" fontId="13" fillId="34" borderId="0" xfId="0" applyFont="1" applyFill="1" applyAlignment="1">
      <alignment/>
    </xf>
    <xf numFmtId="0" fontId="0" fillId="34" borderId="0" xfId="0" applyFill="1" applyAlignment="1" applyProtection="1">
      <alignment wrapText="1"/>
      <protection hidden="1"/>
    </xf>
    <xf numFmtId="0" fontId="0" fillId="34" borderId="15" xfId="0" applyFill="1" applyBorder="1" applyAlignment="1" applyProtection="1">
      <alignment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19" fillId="34" borderId="15" xfId="0" applyFont="1" applyFill="1" applyBorder="1" applyAlignment="1" applyProtection="1">
      <alignment horizontal="right"/>
      <protection hidden="1"/>
    </xf>
    <xf numFmtId="0" fontId="19" fillId="34" borderId="0" xfId="0" applyFont="1" applyFill="1" applyBorder="1" applyAlignment="1" applyProtection="1">
      <alignment horizontal="right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wrapText="1"/>
      <protection hidden="1"/>
    </xf>
    <xf numFmtId="171" fontId="0" fillId="34" borderId="0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169" fontId="20" fillId="36" borderId="17" xfId="0" applyNumberFormat="1" applyFont="1" applyFill="1" applyBorder="1" applyAlignment="1" applyProtection="1">
      <alignment/>
      <protection hidden="1"/>
    </xf>
    <xf numFmtId="0" fontId="20" fillId="36" borderId="10" xfId="0" applyFont="1" applyFill="1" applyBorder="1" applyAlignment="1" applyProtection="1">
      <alignment/>
      <protection hidden="1"/>
    </xf>
    <xf numFmtId="171" fontId="0" fillId="34" borderId="18" xfId="0" applyNumberFormat="1" applyFill="1" applyBorder="1" applyAlignment="1" applyProtection="1">
      <alignment horizontal="center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19" fillId="34" borderId="14" xfId="0" applyFont="1" applyFill="1" applyBorder="1" applyAlignment="1" applyProtection="1">
      <alignment horizontal="right"/>
      <protection hidden="1"/>
    </xf>
    <xf numFmtId="0" fontId="19" fillId="34" borderId="13" xfId="0" applyFont="1" applyFill="1" applyBorder="1" applyAlignment="1" applyProtection="1">
      <alignment horizontal="right"/>
      <protection hidden="1"/>
    </xf>
    <xf numFmtId="171" fontId="19" fillId="34" borderId="13" xfId="0" applyNumberFormat="1" applyFont="1" applyFill="1" applyBorder="1" applyAlignment="1" applyProtection="1">
      <alignment/>
      <protection hidden="1"/>
    </xf>
    <xf numFmtId="9" fontId="19" fillId="34" borderId="13" xfId="0" applyNumberFormat="1" applyFont="1" applyFill="1" applyBorder="1" applyAlignment="1" applyProtection="1">
      <alignment/>
      <protection hidden="1"/>
    </xf>
    <xf numFmtId="0" fontId="19" fillId="34" borderId="20" xfId="0" applyFont="1" applyFill="1" applyBorder="1" applyAlignment="1" applyProtection="1">
      <alignment horizontal="right"/>
      <protection hidden="1"/>
    </xf>
    <xf numFmtId="0" fontId="19" fillId="34" borderId="21" xfId="0" applyFont="1" applyFill="1" applyBorder="1" applyAlignment="1" applyProtection="1">
      <alignment horizontal="right"/>
      <protection hidden="1"/>
    </xf>
    <xf numFmtId="0" fontId="20" fillId="34" borderId="21" xfId="0" applyFont="1" applyFill="1" applyBorder="1" applyAlignment="1" applyProtection="1">
      <alignment horizontal="left"/>
      <protection hidden="1"/>
    </xf>
    <xf numFmtId="171" fontId="0" fillId="34" borderId="22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9" fontId="0" fillId="0" borderId="0" xfId="0" applyNumberFormat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171" fontId="20" fillId="34" borderId="24" xfId="0" applyNumberFormat="1" applyFont="1" applyFill="1" applyBorder="1" applyAlignment="1" applyProtection="1">
      <alignment/>
      <protection hidden="1"/>
    </xf>
    <xf numFmtId="171" fontId="19" fillId="34" borderId="24" xfId="0" applyNumberFormat="1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34" borderId="21" xfId="0" applyFill="1" applyBorder="1" applyAlignment="1" applyProtection="1">
      <alignment wrapText="1"/>
      <protection hidden="1"/>
    </xf>
    <xf numFmtId="0" fontId="0" fillId="34" borderId="22" xfId="0" applyFill="1" applyBorder="1" applyAlignment="1" applyProtection="1">
      <alignment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 vertical="center" wrapText="1"/>
      <protection hidden="1"/>
    </xf>
    <xf numFmtId="171" fontId="0" fillId="34" borderId="25" xfId="0" applyNumberForma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3" fillId="34" borderId="26" xfId="0" applyFont="1" applyFill="1" applyBorder="1" applyAlignment="1" applyProtection="1">
      <alignment horizontal="right"/>
      <protection hidden="1"/>
    </xf>
    <xf numFmtId="0" fontId="1" fillId="34" borderId="25" xfId="0" applyFont="1" applyFill="1" applyBorder="1" applyAlignment="1" applyProtection="1">
      <alignment horizontal="left"/>
      <protection hidden="1"/>
    </xf>
    <xf numFmtId="0" fontId="19" fillId="34" borderId="27" xfId="0" applyFont="1" applyFill="1" applyBorder="1" applyAlignment="1" applyProtection="1">
      <alignment horizontal="center" vertical="center" wrapText="1"/>
      <protection hidden="1"/>
    </xf>
    <xf numFmtId="171" fontId="19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0" fillId="34" borderId="0" xfId="0" applyNumberFormat="1" applyFill="1" applyAlignment="1">
      <alignment horizontal="center"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0" fillId="37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1" fontId="10" fillId="33" borderId="29" xfId="0" applyNumberFormat="1" applyFont="1" applyFill="1" applyBorder="1" applyAlignment="1">
      <alignment horizontal="center" vertical="center" wrapText="1"/>
    </xf>
    <xf numFmtId="2" fontId="10" fillId="33" borderId="29" xfId="0" applyNumberFormat="1" applyFont="1" applyFill="1" applyBorder="1" applyAlignment="1">
      <alignment horizontal="center" vertical="center" wrapText="1"/>
    </xf>
    <xf numFmtId="168" fontId="10" fillId="33" borderId="29" xfId="0" applyNumberFormat="1" applyFont="1" applyFill="1" applyBorder="1" applyAlignment="1">
      <alignment horizontal="center" vertical="center" wrapText="1"/>
    </xf>
    <xf numFmtId="168" fontId="7" fillId="33" borderId="29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5" fillId="33" borderId="31" xfId="0" applyFont="1" applyFill="1" applyBorder="1" applyAlignment="1">
      <alignment vertical="center" wrapText="1"/>
    </xf>
    <xf numFmtId="171" fontId="3" fillId="34" borderId="32" xfId="0" applyNumberFormat="1" applyFont="1" applyFill="1" applyBorder="1" applyAlignment="1" applyProtection="1">
      <alignment vertical="center"/>
      <protection hidden="1"/>
    </xf>
    <xf numFmtId="0" fontId="8" fillId="33" borderId="33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31" fillId="0" borderId="0" xfId="33" applyFont="1" applyFill="1">
      <alignment/>
      <protection/>
    </xf>
    <xf numFmtId="0" fontId="31" fillId="0" borderId="0" xfId="33" applyFont="1">
      <alignment/>
      <protection/>
    </xf>
    <xf numFmtId="2" fontId="8" fillId="33" borderId="34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6" fillId="39" borderId="45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39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8" fillId="33" borderId="46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1" fillId="40" borderId="0" xfId="33" applyFont="1" applyFill="1" applyBorder="1" applyAlignment="1">
      <alignment horizontal="center"/>
      <protection/>
    </xf>
    <xf numFmtId="2" fontId="12" fillId="34" borderId="0" xfId="0" applyNumberFormat="1" applyFont="1" applyFill="1" applyAlignment="1">
      <alignment horizontal="left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169" fontId="3" fillId="34" borderId="14" xfId="0" applyNumberFormat="1" applyFont="1" applyFill="1" applyBorder="1" applyAlignment="1">
      <alignment horizontal="left"/>
    </xf>
    <xf numFmtId="2" fontId="10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8" fillId="34" borderId="50" xfId="0" applyFont="1" applyFill="1" applyBorder="1" applyAlignment="1" applyProtection="1">
      <alignment horizontal="center" vertical="center" wrapText="1"/>
      <protection hidden="1"/>
    </xf>
    <xf numFmtId="0" fontId="28" fillId="34" borderId="23" xfId="0" applyFont="1" applyFill="1" applyBorder="1" applyAlignment="1" applyProtection="1">
      <alignment horizontal="center" vertical="center" wrapText="1"/>
      <protection hidden="1"/>
    </xf>
    <xf numFmtId="0" fontId="28" fillId="34" borderId="15" xfId="0" applyFont="1" applyFill="1" applyBorder="1" applyAlignment="1" applyProtection="1">
      <alignment horizontal="center" vertical="center" wrapText="1"/>
      <protection hidden="1"/>
    </xf>
    <xf numFmtId="0" fontId="28" fillId="34" borderId="0" xfId="0" applyFont="1" applyFill="1" applyBorder="1" applyAlignment="1" applyProtection="1">
      <alignment horizontal="center" vertical="center" wrapText="1"/>
      <protection hidden="1"/>
    </xf>
    <xf numFmtId="0" fontId="28" fillId="34" borderId="20" xfId="0" applyFont="1" applyFill="1" applyBorder="1" applyAlignment="1" applyProtection="1">
      <alignment horizontal="center" vertical="center" wrapText="1"/>
      <protection hidden="1"/>
    </xf>
    <xf numFmtId="0" fontId="28" fillId="34" borderId="21" xfId="0" applyFont="1" applyFill="1" applyBorder="1" applyAlignment="1" applyProtection="1">
      <alignment horizontal="center" vertical="center" wrapText="1"/>
      <protection hidden="1"/>
    </xf>
    <xf numFmtId="0" fontId="21" fillId="34" borderId="25" xfId="0" applyFont="1" applyFill="1" applyBorder="1" applyAlignment="1" applyProtection="1">
      <alignment horizontal="left"/>
      <protection hidden="1"/>
    </xf>
    <xf numFmtId="0" fontId="21" fillId="34" borderId="17" xfId="0" applyFont="1" applyFill="1" applyBorder="1" applyAlignment="1" applyProtection="1">
      <alignment horizontal="left"/>
      <protection hidden="1"/>
    </xf>
    <xf numFmtId="0" fontId="4" fillId="34" borderId="50" xfId="0" applyFont="1" applyFill="1" applyBorder="1" applyAlignment="1" applyProtection="1">
      <alignment horizontal="center" wrapText="1"/>
      <protection hidden="1"/>
    </xf>
    <xf numFmtId="0" fontId="4" fillId="34" borderId="23" xfId="0" applyFont="1" applyFill="1" applyBorder="1" applyAlignment="1" applyProtection="1">
      <alignment horizontal="center" wrapText="1"/>
      <protection hidden="1"/>
    </xf>
    <xf numFmtId="0" fontId="4" fillId="34" borderId="51" xfId="0" applyFont="1" applyFill="1" applyBorder="1" applyAlignment="1" applyProtection="1">
      <alignment horizontal="center" wrapText="1"/>
      <protection hidden="1"/>
    </xf>
    <xf numFmtId="0" fontId="24" fillId="34" borderId="0" xfId="0" applyFont="1" applyFill="1" applyBorder="1" applyAlignment="1" applyProtection="1">
      <alignment horizontal="right"/>
      <protection hidden="1"/>
    </xf>
    <xf numFmtId="14" fontId="24" fillId="34" borderId="0" xfId="0" applyNumberFormat="1" applyFont="1" applyFill="1" applyBorder="1" applyAlignment="1" applyProtection="1">
      <alignment horizontal="center"/>
      <protection hidden="1"/>
    </xf>
    <xf numFmtId="0" fontId="24" fillId="34" borderId="24" xfId="0" applyFont="1" applyFill="1" applyBorder="1" applyAlignment="1" applyProtection="1">
      <alignment horizontal="center"/>
      <protection hidden="1"/>
    </xf>
    <xf numFmtId="0" fontId="19" fillId="34" borderId="15" xfId="0" applyFont="1" applyFill="1" applyBorder="1" applyAlignment="1" applyProtection="1">
      <alignment horizontal="right"/>
      <protection hidden="1"/>
    </xf>
    <xf numFmtId="0" fontId="19" fillId="34" borderId="0" xfId="0" applyFont="1" applyFill="1" applyBorder="1" applyAlignment="1" applyProtection="1">
      <alignment horizontal="right"/>
      <protection hidden="1"/>
    </xf>
    <xf numFmtId="0" fontId="20" fillId="39" borderId="13" xfId="0" applyFont="1" applyFill="1" applyBorder="1" applyAlignment="1" applyProtection="1">
      <alignment horizontal="left"/>
      <protection hidden="1" locked="0"/>
    </xf>
    <xf numFmtId="0" fontId="20" fillId="39" borderId="52" xfId="0" applyFont="1" applyFill="1" applyBorder="1" applyAlignment="1" applyProtection="1">
      <alignment horizontal="left"/>
      <protection hidden="1" locked="0"/>
    </xf>
    <xf numFmtId="0" fontId="20" fillId="39" borderId="14" xfId="0" applyFont="1" applyFill="1" applyBorder="1" applyAlignment="1" applyProtection="1">
      <alignment horizontal="left"/>
      <protection hidden="1" locked="0"/>
    </xf>
    <xf numFmtId="0" fontId="20" fillId="39" borderId="53" xfId="0" applyFont="1" applyFill="1" applyBorder="1" applyAlignment="1" applyProtection="1">
      <alignment horizontal="left"/>
      <protection hidden="1" locked="0"/>
    </xf>
    <xf numFmtId="0" fontId="19" fillId="34" borderId="54" xfId="0" applyFont="1" applyFill="1" applyBorder="1" applyAlignment="1" applyProtection="1">
      <alignment horizontal="center" vertical="center" wrapText="1"/>
      <protection hidden="1"/>
    </xf>
    <xf numFmtId="0" fontId="19" fillId="34" borderId="55" xfId="0" applyFont="1" applyFill="1" applyBorder="1" applyAlignment="1" applyProtection="1">
      <alignment horizontal="center" vertical="center" wrapText="1"/>
      <protection hidden="1"/>
    </xf>
    <xf numFmtId="171" fontId="19" fillId="34" borderId="14" xfId="0" applyNumberFormat="1" applyFont="1" applyFill="1" applyBorder="1" applyAlignment="1" applyProtection="1">
      <alignment horizontal="center"/>
      <protection hidden="1"/>
    </xf>
    <xf numFmtId="0" fontId="16" fillId="34" borderId="0" xfId="0" applyFont="1" applyFill="1" applyAlignment="1" applyProtection="1">
      <alignment horizontal="left" vertical="top" wrapText="1"/>
      <protection hidden="1"/>
    </xf>
    <xf numFmtId="9" fontId="19" fillId="34" borderId="13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horizontal="center" vertical="center" wrapText="1"/>
      <protection hidden="1"/>
    </xf>
    <xf numFmtId="0" fontId="0" fillId="41" borderId="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hyperlink" Target="#&#1055;&#1088;&#1072;&#1081;&#1089;!A1" /><Relationship Id="rId45" Type="http://schemas.openxmlformats.org/officeDocument/2006/relationships/hyperlink" Target="#&#1055;&#1088;&#1072;&#1081;&#1089;!A1" /><Relationship Id="rId46" Type="http://schemas.openxmlformats.org/officeDocument/2006/relationships/image" Target="../media/image44.jpeg" /><Relationship Id="rId47" Type="http://schemas.openxmlformats.org/officeDocument/2006/relationships/image" Target="../media/image4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hyperlink" Target="#&#1055;&#1088;&#1072;&#1081;&#108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hyperlink" Target="#&#1055;&#1088;&#1072;&#1081;&#1089;!A1" /><Relationship Id="rId3" Type="http://schemas.openxmlformats.org/officeDocument/2006/relationships/hyperlink" Target="#&#1055;&#1088;&#1072;&#1081;&#108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490</xdr:row>
      <xdr:rowOff>57150</xdr:rowOff>
    </xdr:from>
    <xdr:to>
      <xdr:col>2</xdr:col>
      <xdr:colOff>1276350</xdr:colOff>
      <xdr:row>493</xdr:row>
      <xdr:rowOff>152400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rcRect l="26872" t="26162" r="20263" b="18023"/>
        <a:stretch>
          <a:fillRect/>
        </a:stretch>
      </xdr:blipFill>
      <xdr:spPr>
        <a:xfrm>
          <a:off x="285750" y="9775507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498</xdr:row>
      <xdr:rowOff>57150</xdr:rowOff>
    </xdr:from>
    <xdr:to>
      <xdr:col>2</xdr:col>
      <xdr:colOff>1276350</xdr:colOff>
      <xdr:row>501</xdr:row>
      <xdr:rowOff>152400</xdr:rowOff>
    </xdr:to>
    <xdr:pic>
      <xdr:nvPicPr>
        <xdr:cNvPr id="2" name="Picture 6" descr="12"/>
        <xdr:cNvPicPr preferRelativeResize="1">
          <a:picLocks noChangeAspect="1"/>
        </xdr:cNvPicPr>
      </xdr:nvPicPr>
      <xdr:blipFill>
        <a:blip r:embed="rId1"/>
        <a:srcRect l="26872" t="26162" r="20263" b="18023"/>
        <a:stretch>
          <a:fillRect/>
        </a:stretch>
      </xdr:blipFill>
      <xdr:spPr>
        <a:xfrm>
          <a:off x="285750" y="9935527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34</xdr:row>
      <xdr:rowOff>95250</xdr:rowOff>
    </xdr:from>
    <xdr:to>
      <xdr:col>2</xdr:col>
      <xdr:colOff>1866900</xdr:colOff>
      <xdr:row>39</xdr:row>
      <xdr:rowOff>114300</xdr:rowOff>
    </xdr:to>
    <xdr:pic>
      <xdr:nvPicPr>
        <xdr:cNvPr id="3" name="Picture 24" descr="1"/>
        <xdr:cNvPicPr preferRelativeResize="1">
          <a:picLocks noChangeAspect="1"/>
        </xdr:cNvPicPr>
      </xdr:nvPicPr>
      <xdr:blipFill>
        <a:blip r:embed="rId2"/>
        <a:srcRect l="13179"/>
        <a:stretch>
          <a:fillRect/>
        </a:stretch>
      </xdr:blipFill>
      <xdr:spPr>
        <a:xfrm>
          <a:off x="371475" y="8915400"/>
          <a:ext cx="1495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104775</xdr:rowOff>
    </xdr:from>
    <xdr:to>
      <xdr:col>2</xdr:col>
      <xdr:colOff>1952625</xdr:colOff>
      <xdr:row>10</xdr:row>
      <xdr:rowOff>152400</xdr:rowOff>
    </xdr:to>
    <xdr:pic>
      <xdr:nvPicPr>
        <xdr:cNvPr id="4" name="Picture 28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228850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62</xdr:row>
      <xdr:rowOff>57150</xdr:rowOff>
    </xdr:from>
    <xdr:to>
      <xdr:col>2</xdr:col>
      <xdr:colOff>1895475</xdr:colOff>
      <xdr:row>67</xdr:row>
      <xdr:rowOff>38100</xdr:rowOff>
    </xdr:to>
    <xdr:pic>
      <xdr:nvPicPr>
        <xdr:cNvPr id="5" name="Picture 31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3563600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79</xdr:row>
      <xdr:rowOff>142875</xdr:rowOff>
    </xdr:from>
    <xdr:to>
      <xdr:col>2</xdr:col>
      <xdr:colOff>1981200</xdr:colOff>
      <xdr:row>84</xdr:row>
      <xdr:rowOff>38100</xdr:rowOff>
    </xdr:to>
    <xdr:pic>
      <xdr:nvPicPr>
        <xdr:cNvPr id="6" name="Picture 32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5973425"/>
          <a:ext cx="1933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115</xdr:row>
      <xdr:rowOff>76200</xdr:rowOff>
    </xdr:from>
    <xdr:to>
      <xdr:col>2</xdr:col>
      <xdr:colOff>2000250</xdr:colOff>
      <xdr:row>118</xdr:row>
      <xdr:rowOff>152400</xdr:rowOff>
    </xdr:to>
    <xdr:pic>
      <xdr:nvPicPr>
        <xdr:cNvPr id="7" name="Picture 36" descr="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23107650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133</xdr:row>
      <xdr:rowOff>133350</xdr:rowOff>
    </xdr:from>
    <xdr:to>
      <xdr:col>2</xdr:col>
      <xdr:colOff>2000250</xdr:colOff>
      <xdr:row>138</xdr:row>
      <xdr:rowOff>123825</xdr:rowOff>
    </xdr:to>
    <xdr:pic>
      <xdr:nvPicPr>
        <xdr:cNvPr id="8" name="Picture 53" descr="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6765250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151</xdr:row>
      <xdr:rowOff>95250</xdr:rowOff>
    </xdr:from>
    <xdr:to>
      <xdr:col>2</xdr:col>
      <xdr:colOff>1990725</xdr:colOff>
      <xdr:row>156</xdr:row>
      <xdr:rowOff>104775</xdr:rowOff>
    </xdr:to>
    <xdr:pic>
      <xdr:nvPicPr>
        <xdr:cNvPr id="9" name="Picture 54" descr="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30079950"/>
          <a:ext cx="1924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97</xdr:row>
      <xdr:rowOff>142875</xdr:rowOff>
    </xdr:from>
    <xdr:to>
      <xdr:col>2</xdr:col>
      <xdr:colOff>1981200</xdr:colOff>
      <xdr:row>102</xdr:row>
      <xdr:rowOff>133350</xdr:rowOff>
    </xdr:to>
    <xdr:pic>
      <xdr:nvPicPr>
        <xdr:cNvPr id="10" name="Picture 55" descr="ф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9573875"/>
          <a:ext cx="1933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160</xdr:row>
      <xdr:rowOff>180975</xdr:rowOff>
    </xdr:from>
    <xdr:to>
      <xdr:col>2</xdr:col>
      <xdr:colOff>1943100</xdr:colOff>
      <xdr:row>165</xdr:row>
      <xdr:rowOff>104775</xdr:rowOff>
    </xdr:to>
    <xdr:pic>
      <xdr:nvPicPr>
        <xdr:cNvPr id="11" name="Picture 56" descr="ф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31746825"/>
          <a:ext cx="1914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169</xdr:row>
      <xdr:rowOff>133350</xdr:rowOff>
    </xdr:from>
    <xdr:to>
      <xdr:col>2</xdr:col>
      <xdr:colOff>1971675</xdr:colOff>
      <xdr:row>174</xdr:row>
      <xdr:rowOff>57150</xdr:rowOff>
    </xdr:to>
    <xdr:pic>
      <xdr:nvPicPr>
        <xdr:cNvPr id="12" name="Picture 57" descr="ф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33499425"/>
          <a:ext cx="1895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187</xdr:row>
      <xdr:rowOff>47625</xdr:rowOff>
    </xdr:from>
    <xdr:to>
      <xdr:col>2</xdr:col>
      <xdr:colOff>1781175</xdr:colOff>
      <xdr:row>194</xdr:row>
      <xdr:rowOff>76200</xdr:rowOff>
    </xdr:to>
    <xdr:pic>
      <xdr:nvPicPr>
        <xdr:cNvPr id="13" name="Picture 58" descr="ф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3701415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178</xdr:row>
      <xdr:rowOff>76200</xdr:rowOff>
    </xdr:from>
    <xdr:to>
      <xdr:col>2</xdr:col>
      <xdr:colOff>1771650</xdr:colOff>
      <xdr:row>185</xdr:row>
      <xdr:rowOff>114300</xdr:rowOff>
    </xdr:to>
    <xdr:pic>
      <xdr:nvPicPr>
        <xdr:cNvPr id="14" name="Picture 59" descr="ф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5242500"/>
          <a:ext cx="1428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197</xdr:row>
      <xdr:rowOff>47625</xdr:rowOff>
    </xdr:from>
    <xdr:to>
      <xdr:col>2</xdr:col>
      <xdr:colOff>1485900</xdr:colOff>
      <xdr:row>201</xdr:row>
      <xdr:rowOff>66675</xdr:rowOff>
    </xdr:to>
    <xdr:pic>
      <xdr:nvPicPr>
        <xdr:cNvPr id="15" name="Picture 60" descr="ф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3901440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206</xdr:row>
      <xdr:rowOff>142875</xdr:rowOff>
    </xdr:from>
    <xdr:to>
      <xdr:col>2</xdr:col>
      <xdr:colOff>1285875</xdr:colOff>
      <xdr:row>210</xdr:row>
      <xdr:rowOff>0</xdr:rowOff>
    </xdr:to>
    <xdr:pic>
      <xdr:nvPicPr>
        <xdr:cNvPr id="16" name="Picture 61" descr="ф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3400" y="4090987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214</xdr:row>
      <xdr:rowOff>76200</xdr:rowOff>
    </xdr:from>
    <xdr:to>
      <xdr:col>2</xdr:col>
      <xdr:colOff>1619250</xdr:colOff>
      <xdr:row>219</xdr:row>
      <xdr:rowOff>180975</xdr:rowOff>
    </xdr:to>
    <xdr:pic>
      <xdr:nvPicPr>
        <xdr:cNvPr id="17" name="Picture 62" descr="ф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42443400"/>
          <a:ext cx="1219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224</xdr:row>
      <xdr:rowOff>47625</xdr:rowOff>
    </xdr:from>
    <xdr:to>
      <xdr:col>2</xdr:col>
      <xdr:colOff>1771650</xdr:colOff>
      <xdr:row>227</xdr:row>
      <xdr:rowOff>161925</xdr:rowOff>
    </xdr:to>
    <xdr:pic>
      <xdr:nvPicPr>
        <xdr:cNvPr id="18" name="Picture 63" descr="ф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44415075"/>
          <a:ext cx="153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232</xdr:row>
      <xdr:rowOff>66675</xdr:rowOff>
    </xdr:from>
    <xdr:to>
      <xdr:col>2</xdr:col>
      <xdr:colOff>1990725</xdr:colOff>
      <xdr:row>237</xdr:row>
      <xdr:rowOff>19050</xdr:rowOff>
    </xdr:to>
    <xdr:pic>
      <xdr:nvPicPr>
        <xdr:cNvPr id="19" name="Picture 64" descr="ф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4603432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241</xdr:row>
      <xdr:rowOff>104775</xdr:rowOff>
    </xdr:from>
    <xdr:to>
      <xdr:col>2</xdr:col>
      <xdr:colOff>1990725</xdr:colOff>
      <xdr:row>247</xdr:row>
      <xdr:rowOff>114300</xdr:rowOff>
    </xdr:to>
    <xdr:pic>
      <xdr:nvPicPr>
        <xdr:cNvPr id="20" name="Picture 65" descr="ф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47663100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252</xdr:row>
      <xdr:rowOff>38100</xdr:rowOff>
    </xdr:from>
    <xdr:to>
      <xdr:col>2</xdr:col>
      <xdr:colOff>1352550</xdr:colOff>
      <xdr:row>254</xdr:row>
      <xdr:rowOff>180975</xdr:rowOff>
    </xdr:to>
    <xdr:pic>
      <xdr:nvPicPr>
        <xdr:cNvPr id="21" name="Picture 66" descr="ф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4979670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259</xdr:row>
      <xdr:rowOff>76200</xdr:rowOff>
    </xdr:from>
    <xdr:to>
      <xdr:col>2</xdr:col>
      <xdr:colOff>1990725</xdr:colOff>
      <xdr:row>264</xdr:row>
      <xdr:rowOff>180975</xdr:rowOff>
    </xdr:to>
    <xdr:pic>
      <xdr:nvPicPr>
        <xdr:cNvPr id="22" name="Picture 67" descr="ф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51234975"/>
          <a:ext cx="1905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268</xdr:row>
      <xdr:rowOff>114300</xdr:rowOff>
    </xdr:from>
    <xdr:to>
      <xdr:col>2</xdr:col>
      <xdr:colOff>1962150</xdr:colOff>
      <xdr:row>274</xdr:row>
      <xdr:rowOff>104775</xdr:rowOff>
    </xdr:to>
    <xdr:pic>
      <xdr:nvPicPr>
        <xdr:cNvPr id="23" name="Picture 68" descr="ф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53073300"/>
          <a:ext cx="1905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287</xdr:row>
      <xdr:rowOff>19050</xdr:rowOff>
    </xdr:from>
    <xdr:to>
      <xdr:col>2</xdr:col>
      <xdr:colOff>2009775</xdr:colOff>
      <xdr:row>292</xdr:row>
      <xdr:rowOff>38100</xdr:rowOff>
    </xdr:to>
    <xdr:pic>
      <xdr:nvPicPr>
        <xdr:cNvPr id="24" name="Picture 70" descr="ф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6778525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296</xdr:row>
      <xdr:rowOff>171450</xdr:rowOff>
    </xdr:from>
    <xdr:to>
      <xdr:col>2</xdr:col>
      <xdr:colOff>2019300</xdr:colOff>
      <xdr:row>302</xdr:row>
      <xdr:rowOff>104775</xdr:rowOff>
    </xdr:to>
    <xdr:pic>
      <xdr:nvPicPr>
        <xdr:cNvPr id="25" name="Picture 71" descr="ф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587311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304</xdr:row>
      <xdr:rowOff>180975</xdr:rowOff>
    </xdr:from>
    <xdr:to>
      <xdr:col>2</xdr:col>
      <xdr:colOff>2000250</xdr:colOff>
      <xdr:row>310</xdr:row>
      <xdr:rowOff>9525</xdr:rowOff>
    </xdr:to>
    <xdr:pic>
      <xdr:nvPicPr>
        <xdr:cNvPr id="26" name="Picture 72" descr="ф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60340875"/>
          <a:ext cx="1971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313</xdr:row>
      <xdr:rowOff>38100</xdr:rowOff>
    </xdr:from>
    <xdr:to>
      <xdr:col>2</xdr:col>
      <xdr:colOff>1876425</xdr:colOff>
      <xdr:row>318</xdr:row>
      <xdr:rowOff>9525</xdr:rowOff>
    </xdr:to>
    <xdr:pic>
      <xdr:nvPicPr>
        <xdr:cNvPr id="27" name="Picture 73" descr="ф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61998225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322</xdr:row>
      <xdr:rowOff>152400</xdr:rowOff>
    </xdr:from>
    <xdr:to>
      <xdr:col>2</xdr:col>
      <xdr:colOff>1962150</xdr:colOff>
      <xdr:row>327</xdr:row>
      <xdr:rowOff>104775</xdr:rowOff>
    </xdr:to>
    <xdr:pic>
      <xdr:nvPicPr>
        <xdr:cNvPr id="28" name="Picture 74" descr="ф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63731775"/>
          <a:ext cx="1838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511</xdr:row>
      <xdr:rowOff>171450</xdr:rowOff>
    </xdr:from>
    <xdr:to>
      <xdr:col>2</xdr:col>
      <xdr:colOff>1657350</xdr:colOff>
      <xdr:row>516</xdr:row>
      <xdr:rowOff>76200</xdr:rowOff>
    </xdr:to>
    <xdr:pic>
      <xdr:nvPicPr>
        <xdr:cNvPr id="29" name="Picture 75" descr="ф1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102069900"/>
          <a:ext cx="1609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333</xdr:row>
      <xdr:rowOff>114300</xdr:rowOff>
    </xdr:from>
    <xdr:to>
      <xdr:col>2</xdr:col>
      <xdr:colOff>1952625</xdr:colOff>
      <xdr:row>340</xdr:row>
      <xdr:rowOff>190500</xdr:rowOff>
    </xdr:to>
    <xdr:pic>
      <xdr:nvPicPr>
        <xdr:cNvPr id="30" name="Picture 76" descr="ф2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65893950"/>
          <a:ext cx="1809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369</xdr:row>
      <xdr:rowOff>47625</xdr:rowOff>
    </xdr:from>
    <xdr:to>
      <xdr:col>2</xdr:col>
      <xdr:colOff>1762125</xdr:colOff>
      <xdr:row>375</xdr:row>
      <xdr:rowOff>161925</xdr:rowOff>
    </xdr:to>
    <xdr:pic>
      <xdr:nvPicPr>
        <xdr:cNvPr id="31" name="Picture 77" descr="ф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0" y="7385685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342</xdr:row>
      <xdr:rowOff>57150</xdr:rowOff>
    </xdr:from>
    <xdr:to>
      <xdr:col>2</xdr:col>
      <xdr:colOff>1962150</xdr:colOff>
      <xdr:row>347</xdr:row>
      <xdr:rowOff>238125</xdr:rowOff>
    </xdr:to>
    <xdr:pic>
      <xdr:nvPicPr>
        <xdr:cNvPr id="32" name="Picture 78" descr="ф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725" y="67637025"/>
          <a:ext cx="1876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360</xdr:row>
      <xdr:rowOff>123825</xdr:rowOff>
    </xdr:from>
    <xdr:to>
      <xdr:col>2</xdr:col>
      <xdr:colOff>1990725</xdr:colOff>
      <xdr:row>365</xdr:row>
      <xdr:rowOff>161925</xdr:rowOff>
    </xdr:to>
    <xdr:pic>
      <xdr:nvPicPr>
        <xdr:cNvPr id="33" name="Picture 79" descr="ф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2400" y="72132825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423</xdr:row>
      <xdr:rowOff>133350</xdr:rowOff>
    </xdr:from>
    <xdr:to>
      <xdr:col>2</xdr:col>
      <xdr:colOff>1981200</xdr:colOff>
      <xdr:row>429</xdr:row>
      <xdr:rowOff>114300</xdr:rowOff>
    </xdr:to>
    <xdr:pic>
      <xdr:nvPicPr>
        <xdr:cNvPr id="34" name="Picture 80" descr="ф2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2875" y="84743925"/>
          <a:ext cx="1838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397</xdr:row>
      <xdr:rowOff>161925</xdr:rowOff>
    </xdr:from>
    <xdr:to>
      <xdr:col>2</xdr:col>
      <xdr:colOff>1990725</xdr:colOff>
      <xdr:row>402</xdr:row>
      <xdr:rowOff>190500</xdr:rowOff>
    </xdr:to>
    <xdr:pic>
      <xdr:nvPicPr>
        <xdr:cNvPr id="35" name="Picture 81" descr="ф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" y="7957185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405</xdr:row>
      <xdr:rowOff>152400</xdr:rowOff>
    </xdr:from>
    <xdr:to>
      <xdr:col>2</xdr:col>
      <xdr:colOff>1981200</xdr:colOff>
      <xdr:row>410</xdr:row>
      <xdr:rowOff>85725</xdr:rowOff>
    </xdr:to>
    <xdr:pic>
      <xdr:nvPicPr>
        <xdr:cNvPr id="36" name="Picture 82" descr="ф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81162525"/>
          <a:ext cx="1952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387</xdr:row>
      <xdr:rowOff>171450</xdr:rowOff>
    </xdr:from>
    <xdr:to>
      <xdr:col>2</xdr:col>
      <xdr:colOff>1971675</xdr:colOff>
      <xdr:row>392</xdr:row>
      <xdr:rowOff>57150</xdr:rowOff>
    </xdr:to>
    <xdr:pic>
      <xdr:nvPicPr>
        <xdr:cNvPr id="37" name="Picture 83" descr="ф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675" y="77581125"/>
          <a:ext cx="1905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415</xdr:row>
      <xdr:rowOff>9525</xdr:rowOff>
    </xdr:from>
    <xdr:to>
      <xdr:col>2</xdr:col>
      <xdr:colOff>1981200</xdr:colOff>
      <xdr:row>419</xdr:row>
      <xdr:rowOff>133350</xdr:rowOff>
    </xdr:to>
    <xdr:pic>
      <xdr:nvPicPr>
        <xdr:cNvPr id="38" name="Picture 84" descr="ф2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83019900"/>
          <a:ext cx="1933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432</xdr:row>
      <xdr:rowOff>133350</xdr:rowOff>
    </xdr:from>
    <xdr:to>
      <xdr:col>2</xdr:col>
      <xdr:colOff>1743075</xdr:colOff>
      <xdr:row>438</xdr:row>
      <xdr:rowOff>161925</xdr:rowOff>
    </xdr:to>
    <xdr:pic>
      <xdr:nvPicPr>
        <xdr:cNvPr id="39" name="Picture 85" descr="й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0" y="86544150"/>
          <a:ext cx="1647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450</xdr:row>
      <xdr:rowOff>171450</xdr:rowOff>
    </xdr:from>
    <xdr:to>
      <xdr:col>2</xdr:col>
      <xdr:colOff>1962150</xdr:colOff>
      <xdr:row>457</xdr:row>
      <xdr:rowOff>0</xdr:rowOff>
    </xdr:to>
    <xdr:pic>
      <xdr:nvPicPr>
        <xdr:cNvPr id="40" name="Picture 86" descr="й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3350" y="90182700"/>
          <a:ext cx="1828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468</xdr:row>
      <xdr:rowOff>85725</xdr:rowOff>
    </xdr:from>
    <xdr:to>
      <xdr:col>2</xdr:col>
      <xdr:colOff>1838325</xdr:colOff>
      <xdr:row>472</xdr:row>
      <xdr:rowOff>133350</xdr:rowOff>
    </xdr:to>
    <xdr:pic>
      <xdr:nvPicPr>
        <xdr:cNvPr id="41" name="Picture 87" descr="й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6275" y="9369742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441</xdr:row>
      <xdr:rowOff>171450</xdr:rowOff>
    </xdr:from>
    <xdr:to>
      <xdr:col>2</xdr:col>
      <xdr:colOff>1762125</xdr:colOff>
      <xdr:row>448</xdr:row>
      <xdr:rowOff>38100</xdr:rowOff>
    </xdr:to>
    <xdr:pic>
      <xdr:nvPicPr>
        <xdr:cNvPr id="42" name="Picture 88" descr="й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0500" y="88382475"/>
          <a:ext cx="1571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459</xdr:row>
      <xdr:rowOff>171450</xdr:rowOff>
    </xdr:from>
    <xdr:to>
      <xdr:col>2</xdr:col>
      <xdr:colOff>1905000</xdr:colOff>
      <xdr:row>466</xdr:row>
      <xdr:rowOff>19050</xdr:rowOff>
    </xdr:to>
    <xdr:pic>
      <xdr:nvPicPr>
        <xdr:cNvPr id="43" name="Picture 89" descr="й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91982925"/>
          <a:ext cx="1800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477</xdr:row>
      <xdr:rowOff>114300</xdr:rowOff>
    </xdr:from>
    <xdr:to>
      <xdr:col>2</xdr:col>
      <xdr:colOff>1933575</xdr:colOff>
      <xdr:row>483</xdr:row>
      <xdr:rowOff>161925</xdr:rowOff>
    </xdr:to>
    <xdr:pic>
      <xdr:nvPicPr>
        <xdr:cNvPr id="44" name="Picture 90" descr="й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5725" y="95211900"/>
          <a:ext cx="1847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16</xdr:row>
      <xdr:rowOff>152400</xdr:rowOff>
    </xdr:from>
    <xdr:to>
      <xdr:col>2</xdr:col>
      <xdr:colOff>1962150</xdr:colOff>
      <xdr:row>21</xdr:row>
      <xdr:rowOff>285750</xdr:rowOff>
    </xdr:to>
    <xdr:pic>
      <xdr:nvPicPr>
        <xdr:cNvPr id="45" name="Picture 91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629150"/>
          <a:ext cx="1895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104775</xdr:rowOff>
    </xdr:from>
    <xdr:to>
      <xdr:col>2</xdr:col>
      <xdr:colOff>1981200</xdr:colOff>
      <xdr:row>31</xdr:row>
      <xdr:rowOff>133350</xdr:rowOff>
    </xdr:to>
    <xdr:pic>
      <xdr:nvPicPr>
        <xdr:cNvPr id="46" name="Picture 92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124700"/>
          <a:ext cx="1914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44</xdr:row>
      <xdr:rowOff>76200</xdr:rowOff>
    </xdr:from>
    <xdr:to>
      <xdr:col>2</xdr:col>
      <xdr:colOff>1790700</xdr:colOff>
      <xdr:row>48</xdr:row>
      <xdr:rowOff>38100</xdr:rowOff>
    </xdr:to>
    <xdr:pic>
      <xdr:nvPicPr>
        <xdr:cNvPr id="47" name="Picture 93" descr="1"/>
        <xdr:cNvPicPr preferRelativeResize="1">
          <a:picLocks noChangeAspect="1"/>
        </xdr:cNvPicPr>
      </xdr:nvPicPr>
      <xdr:blipFill>
        <a:blip r:embed="rId2"/>
        <a:srcRect l="13179"/>
        <a:stretch>
          <a:fillRect/>
        </a:stretch>
      </xdr:blipFill>
      <xdr:spPr>
        <a:xfrm>
          <a:off x="285750" y="1064895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378</xdr:row>
      <xdr:rowOff>142875</xdr:rowOff>
    </xdr:from>
    <xdr:to>
      <xdr:col>2</xdr:col>
      <xdr:colOff>1981200</xdr:colOff>
      <xdr:row>384</xdr:row>
      <xdr:rowOff>161925</xdr:rowOff>
    </xdr:to>
    <xdr:pic>
      <xdr:nvPicPr>
        <xdr:cNvPr id="48" name="Picture 102" descr="11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7625" y="75752325"/>
          <a:ext cx="1933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352</xdr:row>
      <xdr:rowOff>85725</xdr:rowOff>
    </xdr:from>
    <xdr:to>
      <xdr:col>2</xdr:col>
      <xdr:colOff>1981200</xdr:colOff>
      <xdr:row>356</xdr:row>
      <xdr:rowOff>161925</xdr:rowOff>
    </xdr:to>
    <xdr:pic>
      <xdr:nvPicPr>
        <xdr:cNvPr id="49" name="Picture 103" descr="полка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9050" y="70494525"/>
          <a:ext cx="1962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2581275</xdr:colOff>
      <xdr:row>331</xdr:row>
      <xdr:rowOff>66675</xdr:rowOff>
    </xdr:from>
    <xdr:to>
      <xdr:col>5</xdr:col>
      <xdr:colOff>0</xdr:colOff>
      <xdr:row>331</xdr:row>
      <xdr:rowOff>200025</xdr:rowOff>
    </xdr:to>
    <xdr:sp>
      <xdr:nvSpPr>
        <xdr:cNvPr id="50" name="Скругленный прямоугольник 3">
          <a:hlinkClick r:id="rId44"/>
        </xdr:cNvPr>
        <xdr:cNvSpPr>
          <a:spLocks/>
        </xdr:cNvSpPr>
      </xdr:nvSpPr>
      <xdr:spPr>
        <a:xfrm>
          <a:off x="4629150" y="65446275"/>
          <a:ext cx="666750" cy="133350"/>
        </a:xfrm>
        <a:prstGeom prst="roundRect">
          <a:avLst/>
        </a:prstGeom>
        <a:solidFill>
          <a:srgbClr val="FFFF00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Наверх</a:t>
          </a:r>
        </a:p>
      </xdr:txBody>
    </xdr:sp>
    <xdr:clientData/>
  </xdr:twoCellAnchor>
  <xdr:twoCellAnchor>
    <xdr:from>
      <xdr:col>3</xdr:col>
      <xdr:colOff>2562225</xdr:colOff>
      <xdr:row>510</xdr:row>
      <xdr:rowOff>66675</xdr:rowOff>
    </xdr:from>
    <xdr:to>
      <xdr:col>5</xdr:col>
      <xdr:colOff>0</xdr:colOff>
      <xdr:row>510</xdr:row>
      <xdr:rowOff>200025</xdr:rowOff>
    </xdr:to>
    <xdr:sp>
      <xdr:nvSpPr>
        <xdr:cNvPr id="51" name="Скругленный прямоугольник 3">
          <a:hlinkClick r:id="rId45"/>
        </xdr:cNvPr>
        <xdr:cNvSpPr>
          <a:spLocks/>
        </xdr:cNvSpPr>
      </xdr:nvSpPr>
      <xdr:spPr>
        <a:xfrm>
          <a:off x="4610100" y="101765100"/>
          <a:ext cx="685800" cy="133350"/>
        </a:xfrm>
        <a:prstGeom prst="roundRect">
          <a:avLst/>
        </a:prstGeom>
        <a:solidFill>
          <a:srgbClr val="FFFF00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Наверх</a:t>
          </a:r>
        </a:p>
      </xdr:txBody>
    </xdr:sp>
    <xdr:clientData/>
  </xdr:twoCellAnchor>
  <xdr:twoCellAnchor editAs="oneCell">
    <xdr:from>
      <xdr:col>2</xdr:col>
      <xdr:colOff>323850</xdr:colOff>
      <xdr:row>486</xdr:row>
      <xdr:rowOff>47625</xdr:rowOff>
    </xdr:from>
    <xdr:to>
      <xdr:col>2</xdr:col>
      <xdr:colOff>1314450</xdr:colOff>
      <xdr:row>489</xdr:row>
      <xdr:rowOff>142875</xdr:rowOff>
    </xdr:to>
    <xdr:pic>
      <xdr:nvPicPr>
        <xdr:cNvPr id="52" name="Picture 114" descr="12"/>
        <xdr:cNvPicPr preferRelativeResize="1">
          <a:picLocks noChangeAspect="1"/>
        </xdr:cNvPicPr>
      </xdr:nvPicPr>
      <xdr:blipFill>
        <a:blip r:embed="rId1"/>
        <a:srcRect l="26872" t="26162" r="20263" b="18023"/>
        <a:stretch>
          <a:fillRect/>
        </a:stretch>
      </xdr:blipFill>
      <xdr:spPr>
        <a:xfrm>
          <a:off x="323850" y="9694545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502</xdr:row>
      <xdr:rowOff>66675</xdr:rowOff>
    </xdr:from>
    <xdr:to>
      <xdr:col>2</xdr:col>
      <xdr:colOff>1257300</xdr:colOff>
      <xdr:row>505</xdr:row>
      <xdr:rowOff>142875</xdr:rowOff>
    </xdr:to>
    <xdr:pic>
      <xdr:nvPicPr>
        <xdr:cNvPr id="53" name="Picture 115" descr="12"/>
        <xdr:cNvPicPr preferRelativeResize="1">
          <a:picLocks noChangeAspect="1"/>
        </xdr:cNvPicPr>
      </xdr:nvPicPr>
      <xdr:blipFill>
        <a:blip r:embed="rId1"/>
        <a:srcRect l="26872" t="26162" r="20263" b="18023"/>
        <a:stretch>
          <a:fillRect/>
        </a:stretch>
      </xdr:blipFill>
      <xdr:spPr>
        <a:xfrm>
          <a:off x="276225" y="10016490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494</xdr:row>
      <xdr:rowOff>57150</xdr:rowOff>
    </xdr:from>
    <xdr:to>
      <xdr:col>2</xdr:col>
      <xdr:colOff>1228725</xdr:colOff>
      <xdr:row>497</xdr:row>
      <xdr:rowOff>152400</xdr:rowOff>
    </xdr:to>
    <xdr:pic>
      <xdr:nvPicPr>
        <xdr:cNvPr id="54" name="Picture 116" descr="12"/>
        <xdr:cNvPicPr preferRelativeResize="1">
          <a:picLocks noChangeAspect="1"/>
        </xdr:cNvPicPr>
      </xdr:nvPicPr>
      <xdr:blipFill>
        <a:blip r:embed="rId1"/>
        <a:srcRect l="26872" t="26162" r="20263" b="18023"/>
        <a:stretch>
          <a:fillRect/>
        </a:stretch>
      </xdr:blipFill>
      <xdr:spPr>
        <a:xfrm>
          <a:off x="238125" y="9855517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506</xdr:row>
      <xdr:rowOff>0</xdr:rowOff>
    </xdr:from>
    <xdr:to>
      <xdr:col>2</xdr:col>
      <xdr:colOff>1228725</xdr:colOff>
      <xdr:row>509</xdr:row>
      <xdr:rowOff>76200</xdr:rowOff>
    </xdr:to>
    <xdr:pic>
      <xdr:nvPicPr>
        <xdr:cNvPr id="55" name="Picture 117" descr="12"/>
        <xdr:cNvPicPr preferRelativeResize="1">
          <a:picLocks noChangeAspect="1"/>
        </xdr:cNvPicPr>
      </xdr:nvPicPr>
      <xdr:blipFill>
        <a:blip r:embed="rId1"/>
        <a:srcRect l="26872" t="26162" r="20263" b="18023"/>
        <a:stretch>
          <a:fillRect/>
        </a:stretch>
      </xdr:blipFill>
      <xdr:spPr>
        <a:xfrm>
          <a:off x="247650" y="10089832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52</xdr:row>
      <xdr:rowOff>9525</xdr:rowOff>
    </xdr:from>
    <xdr:to>
      <xdr:col>2</xdr:col>
      <xdr:colOff>1943100</xdr:colOff>
      <xdr:row>57</xdr:row>
      <xdr:rowOff>133350</xdr:rowOff>
    </xdr:to>
    <xdr:pic>
      <xdr:nvPicPr>
        <xdr:cNvPr id="56" name="Picture 118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1982450"/>
          <a:ext cx="1743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70</xdr:row>
      <xdr:rowOff>47625</xdr:rowOff>
    </xdr:from>
    <xdr:to>
      <xdr:col>2</xdr:col>
      <xdr:colOff>1876425</xdr:colOff>
      <xdr:row>73</xdr:row>
      <xdr:rowOff>314325</xdr:rowOff>
    </xdr:to>
    <xdr:pic>
      <xdr:nvPicPr>
        <xdr:cNvPr id="57" name="Picture 119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4658975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108</xdr:row>
      <xdr:rowOff>19050</xdr:rowOff>
    </xdr:from>
    <xdr:to>
      <xdr:col>2</xdr:col>
      <xdr:colOff>2019300</xdr:colOff>
      <xdr:row>111</xdr:row>
      <xdr:rowOff>190500</xdr:rowOff>
    </xdr:to>
    <xdr:pic>
      <xdr:nvPicPr>
        <xdr:cNvPr id="58" name="Picture 120" descr="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21650325"/>
          <a:ext cx="1638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142</xdr:row>
      <xdr:rowOff>66675</xdr:rowOff>
    </xdr:from>
    <xdr:to>
      <xdr:col>2</xdr:col>
      <xdr:colOff>1800225</xdr:colOff>
      <xdr:row>148</xdr:row>
      <xdr:rowOff>85725</xdr:rowOff>
    </xdr:to>
    <xdr:pic>
      <xdr:nvPicPr>
        <xdr:cNvPr id="59" name="Picture 124" descr="Безымян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28498800"/>
          <a:ext cx="1743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125</xdr:row>
      <xdr:rowOff>76200</xdr:rowOff>
    </xdr:from>
    <xdr:to>
      <xdr:col>2</xdr:col>
      <xdr:colOff>1981200</xdr:colOff>
      <xdr:row>130</xdr:row>
      <xdr:rowOff>161925</xdr:rowOff>
    </xdr:to>
    <xdr:pic>
      <xdr:nvPicPr>
        <xdr:cNvPr id="60" name="Picture 125" descr="Безымян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25107900"/>
          <a:ext cx="192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278</xdr:row>
      <xdr:rowOff>95250</xdr:rowOff>
    </xdr:from>
    <xdr:to>
      <xdr:col>2</xdr:col>
      <xdr:colOff>2000250</xdr:colOff>
      <xdr:row>283</xdr:row>
      <xdr:rowOff>180975</xdr:rowOff>
    </xdr:to>
    <xdr:pic>
      <xdr:nvPicPr>
        <xdr:cNvPr id="61" name="Picture 126" descr="Безымянный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" y="55054500"/>
          <a:ext cx="1971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88</xdr:row>
      <xdr:rowOff>142875</xdr:rowOff>
    </xdr:from>
    <xdr:to>
      <xdr:col>2</xdr:col>
      <xdr:colOff>1981200</xdr:colOff>
      <xdr:row>92</xdr:row>
      <xdr:rowOff>161925</xdr:rowOff>
    </xdr:to>
    <xdr:pic>
      <xdr:nvPicPr>
        <xdr:cNvPr id="62" name="Picture 128" descr="ф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7736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4</xdr:col>
      <xdr:colOff>771525</xdr:colOff>
      <xdr:row>20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3438525" cy="488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1000125</xdr:colOff>
      <xdr:row>18</xdr:row>
      <xdr:rowOff>171450</xdr:rowOff>
    </xdr:from>
    <xdr:to>
      <xdr:col>6</xdr:col>
      <xdr:colOff>1905000</xdr:colOff>
      <xdr:row>19</xdr:row>
      <xdr:rowOff>123825</xdr:rowOff>
    </xdr:to>
    <xdr:sp>
      <xdr:nvSpPr>
        <xdr:cNvPr id="2" name="Скругленный прямоугольник 3">
          <a:hlinkClick r:id="rId2"/>
        </xdr:cNvPr>
        <xdr:cNvSpPr>
          <a:spLocks/>
        </xdr:cNvSpPr>
      </xdr:nvSpPr>
      <xdr:spPr>
        <a:xfrm>
          <a:off x="4972050" y="4333875"/>
          <a:ext cx="904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Назад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19050</xdr:rowOff>
    </xdr:from>
    <xdr:to>
      <xdr:col>2</xdr:col>
      <xdr:colOff>819150</xdr:colOff>
      <xdr:row>6</xdr:row>
      <xdr:rowOff>9525</xdr:rowOff>
    </xdr:to>
    <xdr:pic>
      <xdr:nvPicPr>
        <xdr:cNvPr id="1" name="Picture 1" descr="хом спейс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33550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1381125</xdr:colOff>
      <xdr:row>71</xdr:row>
      <xdr:rowOff>28575</xdr:rowOff>
    </xdr:from>
    <xdr:to>
      <xdr:col>5</xdr:col>
      <xdr:colOff>381000</xdr:colOff>
      <xdr:row>73</xdr:row>
      <xdr:rowOff>19050</xdr:rowOff>
    </xdr:to>
    <xdr:sp>
      <xdr:nvSpPr>
        <xdr:cNvPr id="2" name="Скругленный прямоугольник 3">
          <a:hlinkClick r:id="rId2"/>
        </xdr:cNvPr>
        <xdr:cNvSpPr>
          <a:spLocks/>
        </xdr:cNvSpPr>
      </xdr:nvSpPr>
      <xdr:spPr>
        <a:xfrm>
          <a:off x="3714750" y="13106400"/>
          <a:ext cx="214312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Вернуться в Прайс</a:t>
          </a:r>
        </a:p>
      </xdr:txBody>
    </xdr:sp>
    <xdr:clientData/>
  </xdr:twoCellAnchor>
  <xdr:twoCellAnchor>
    <xdr:from>
      <xdr:col>7</xdr:col>
      <xdr:colOff>381000</xdr:colOff>
      <xdr:row>1</xdr:row>
      <xdr:rowOff>361950</xdr:rowOff>
    </xdr:from>
    <xdr:to>
      <xdr:col>10</xdr:col>
      <xdr:colOff>295275</xdr:colOff>
      <xdr:row>2</xdr:row>
      <xdr:rowOff>257175</xdr:rowOff>
    </xdr:to>
    <xdr:sp>
      <xdr:nvSpPr>
        <xdr:cNvPr id="3" name="Скругленный прямоугольник 3">
          <a:hlinkClick r:id="rId3"/>
        </xdr:cNvPr>
        <xdr:cNvSpPr>
          <a:spLocks/>
        </xdr:cNvSpPr>
      </xdr:nvSpPr>
      <xdr:spPr>
        <a:xfrm>
          <a:off x="7762875" y="1000125"/>
          <a:ext cx="2000250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Вернуться в Прайс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533"/>
  <sheetViews>
    <sheetView tabSelected="1" zoomScaleSheetLayoutView="100" zoomScalePageLayoutView="0" workbookViewId="0" topLeftCell="C490">
      <selection activeCell="J478" sqref="J478:J486"/>
    </sheetView>
  </sheetViews>
  <sheetFormatPr defaultColWidth="9.00390625" defaultRowHeight="12.75"/>
  <cols>
    <col min="1" max="1" width="4.75390625" style="2" hidden="1" customWidth="1"/>
    <col min="2" max="2" width="20.75390625" style="1" hidden="1" customWidth="1"/>
    <col min="3" max="3" width="26.875" style="1" customWidth="1"/>
    <col min="4" max="4" width="35.25390625" style="1" customWidth="1"/>
    <col min="5" max="7" width="7.375" style="1" customWidth="1"/>
    <col min="8" max="8" width="8.25390625" style="1" customWidth="1"/>
    <col min="9" max="9" width="12.875" style="1" hidden="1" customWidth="1"/>
    <col min="10" max="11" width="12.25390625" style="1" customWidth="1"/>
    <col min="12" max="12" width="11.625" style="1" customWidth="1"/>
    <col min="13" max="13" width="12.875" style="1" customWidth="1"/>
    <col min="14" max="16384" width="9.125" style="1" customWidth="1"/>
  </cols>
  <sheetData>
    <row r="1" spans="1:8" s="121" customFormat="1" ht="18.75">
      <c r="A1" s="120"/>
      <c r="B1" s="120"/>
      <c r="C1" s="120"/>
      <c r="D1" s="120"/>
      <c r="E1" s="120"/>
      <c r="F1" s="120"/>
      <c r="G1" s="120"/>
      <c r="H1" s="120"/>
    </row>
    <row r="2" spans="1:18" s="121" customFormat="1" ht="18.75">
      <c r="A2" s="172" t="s">
        <v>399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20"/>
      <c r="O2" s="120"/>
      <c r="P2" s="120"/>
      <c r="Q2" s="120"/>
      <c r="R2" s="120"/>
    </row>
    <row r="3" spans="1:18" s="121" customFormat="1" ht="18.75">
      <c r="A3" s="172" t="s">
        <v>400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20"/>
      <c r="O3" s="120"/>
      <c r="P3" s="120"/>
      <c r="Q3" s="120"/>
      <c r="R3" s="120"/>
    </row>
    <row r="4" spans="1:18" s="121" customFormat="1" ht="18.75">
      <c r="A4" s="172" t="s">
        <v>401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20"/>
      <c r="O4" s="120"/>
      <c r="P4" s="120"/>
      <c r="Q4" s="120"/>
      <c r="R4" s="120"/>
    </row>
    <row r="5" spans="1:18" ht="39" customHeight="1">
      <c r="A5" s="5"/>
      <c r="B5" s="7"/>
      <c r="C5" s="115"/>
      <c r="D5" s="171" t="s">
        <v>91</v>
      </c>
      <c r="E5" s="171"/>
      <c r="F5" s="171"/>
      <c r="G5" s="171"/>
      <c r="H5" s="171"/>
      <c r="I5" s="171"/>
      <c r="J5" s="171"/>
      <c r="K5" s="171"/>
      <c r="L5" s="171"/>
      <c r="M5" s="171"/>
      <c r="N5" s="3"/>
      <c r="O5" s="3"/>
      <c r="P5" s="3"/>
      <c r="Q5" s="3"/>
      <c r="R5" s="3"/>
    </row>
    <row r="6" spans="1:18" ht="14.25" customHeight="1">
      <c r="A6" s="5"/>
      <c r="B6" s="6"/>
      <c r="C6" s="112"/>
      <c r="D6" s="113"/>
      <c r="E6" s="4"/>
      <c r="F6" s="4"/>
      <c r="G6" s="4"/>
      <c r="H6" s="4"/>
      <c r="I6" s="4"/>
      <c r="J6" s="4"/>
      <c r="K6" s="4"/>
      <c r="L6" s="4"/>
      <c r="M6" s="169" t="s">
        <v>349</v>
      </c>
      <c r="N6" s="3"/>
      <c r="O6" s="3"/>
      <c r="P6" s="3"/>
      <c r="Q6" s="3"/>
      <c r="R6" s="3"/>
    </row>
    <row r="7" spans="1:18" ht="39" customHeight="1" thickBot="1">
      <c r="A7" s="5"/>
      <c r="B7" s="6"/>
      <c r="C7" s="96" t="s">
        <v>8</v>
      </c>
      <c r="D7" s="97" t="s">
        <v>9</v>
      </c>
      <c r="E7" s="98" t="s">
        <v>402</v>
      </c>
      <c r="F7" s="98" t="s">
        <v>404</v>
      </c>
      <c r="G7" s="98" t="s">
        <v>403</v>
      </c>
      <c r="H7" s="98" t="s">
        <v>405</v>
      </c>
      <c r="I7" s="99" t="s">
        <v>397</v>
      </c>
      <c r="J7" s="96" t="s">
        <v>4</v>
      </c>
      <c r="K7" s="101" t="s">
        <v>69</v>
      </c>
      <c r="L7" s="102" t="s">
        <v>3</v>
      </c>
      <c r="M7" s="170"/>
      <c r="N7" s="3"/>
      <c r="O7" s="3"/>
      <c r="P7" s="3"/>
      <c r="Q7" s="3"/>
      <c r="R7" s="3"/>
    </row>
    <row r="8" spans="1:18" ht="39" customHeight="1">
      <c r="A8" s="5"/>
      <c r="B8" s="6"/>
      <c r="C8" s="126"/>
      <c r="D8" s="126" t="s">
        <v>92</v>
      </c>
      <c r="E8" s="126" t="s">
        <v>1</v>
      </c>
      <c r="F8" s="118"/>
      <c r="G8" s="118"/>
      <c r="H8" s="118"/>
      <c r="I8" s="126">
        <v>436</v>
      </c>
      <c r="J8" s="126">
        <v>6</v>
      </c>
      <c r="K8" s="126">
        <v>1.45</v>
      </c>
      <c r="L8" s="126">
        <f>J8*K8</f>
        <v>8.7</v>
      </c>
      <c r="M8" s="139"/>
      <c r="N8" s="3"/>
      <c r="O8" s="3"/>
      <c r="P8" s="3"/>
      <c r="Q8" s="3"/>
      <c r="R8" s="3"/>
    </row>
    <row r="9" spans="1:18" ht="39" customHeight="1">
      <c r="A9" s="5"/>
      <c r="B9" s="5"/>
      <c r="C9" s="127"/>
      <c r="D9" s="149"/>
      <c r="E9" s="127"/>
      <c r="F9" s="108">
        <v>605</v>
      </c>
      <c r="G9" s="108">
        <v>504</v>
      </c>
      <c r="H9" s="108">
        <v>479.6</v>
      </c>
      <c r="I9" s="127"/>
      <c r="J9" s="127"/>
      <c r="K9" s="127"/>
      <c r="L9" s="127"/>
      <c r="M9" s="140"/>
      <c r="N9" s="3"/>
      <c r="O9" s="3"/>
      <c r="P9" s="3"/>
      <c r="Q9" s="3"/>
      <c r="R9" s="3"/>
    </row>
    <row r="10" spans="1:18" ht="13.5" customHeight="1">
      <c r="A10" s="5"/>
      <c r="B10" s="6"/>
      <c r="C10" s="127"/>
      <c r="D10" s="150"/>
      <c r="E10" s="127"/>
      <c r="F10" s="9"/>
      <c r="G10" s="9"/>
      <c r="H10" s="9"/>
      <c r="I10" s="136"/>
      <c r="J10" s="127"/>
      <c r="K10" s="127"/>
      <c r="L10" s="127"/>
      <c r="M10" s="140"/>
      <c r="N10" s="3"/>
      <c r="O10" s="3"/>
      <c r="P10" s="3"/>
      <c r="Q10" s="3"/>
      <c r="R10" s="3"/>
    </row>
    <row r="11" spans="1:18" ht="18" customHeight="1">
      <c r="A11" s="5"/>
      <c r="B11" s="6"/>
      <c r="C11" s="127"/>
      <c r="D11" s="132" t="s">
        <v>93</v>
      </c>
      <c r="E11" s="127"/>
      <c r="F11" s="108"/>
      <c r="G11" s="108"/>
      <c r="H11" s="108"/>
      <c r="I11" s="132">
        <v>465</v>
      </c>
      <c r="J11" s="127"/>
      <c r="K11" s="127"/>
      <c r="L11" s="127"/>
      <c r="M11" s="140"/>
      <c r="N11" s="3"/>
      <c r="O11" s="3"/>
      <c r="P11" s="3"/>
      <c r="Q11" s="3"/>
      <c r="R11" s="3"/>
    </row>
    <row r="12" spans="1:18" ht="15" customHeight="1">
      <c r="A12" s="5"/>
      <c r="B12" s="6"/>
      <c r="C12" s="127"/>
      <c r="D12" s="127"/>
      <c r="E12" s="127"/>
      <c r="F12" s="108">
        <v>645</v>
      </c>
      <c r="G12" s="108">
        <v>537.1</v>
      </c>
      <c r="H12" s="108">
        <v>511.5</v>
      </c>
      <c r="I12" s="127"/>
      <c r="J12" s="127"/>
      <c r="K12" s="127"/>
      <c r="L12" s="127"/>
      <c r="M12" s="140"/>
      <c r="N12" s="3"/>
      <c r="O12" s="3"/>
      <c r="P12" s="3"/>
      <c r="Q12" s="3"/>
      <c r="R12" s="3"/>
    </row>
    <row r="13" spans="1:18" ht="15" customHeight="1">
      <c r="A13" s="5"/>
      <c r="B13" s="6"/>
      <c r="C13" s="127"/>
      <c r="D13" s="136"/>
      <c r="E13" s="127"/>
      <c r="F13" s="9"/>
      <c r="G13" s="9"/>
      <c r="H13" s="9"/>
      <c r="I13" s="136"/>
      <c r="J13" s="127"/>
      <c r="K13" s="127"/>
      <c r="L13" s="127"/>
      <c r="M13" s="140"/>
      <c r="N13" s="3"/>
      <c r="O13" s="3"/>
      <c r="P13" s="3"/>
      <c r="Q13" s="3"/>
      <c r="R13" s="3"/>
    </row>
    <row r="14" spans="1:18" ht="15">
      <c r="A14" s="5"/>
      <c r="B14" s="6"/>
      <c r="C14" s="127"/>
      <c r="D14" s="132" t="s">
        <v>240</v>
      </c>
      <c r="E14" s="127"/>
      <c r="F14" s="108">
        <v>674</v>
      </c>
      <c r="G14" s="108">
        <v>562</v>
      </c>
      <c r="H14" s="108">
        <v>535</v>
      </c>
      <c r="I14" s="132">
        <v>486</v>
      </c>
      <c r="J14" s="127"/>
      <c r="K14" s="127"/>
      <c r="L14" s="127"/>
      <c r="M14" s="140"/>
      <c r="N14" s="3"/>
      <c r="O14" s="3"/>
      <c r="P14" s="3"/>
      <c r="Q14" s="3"/>
      <c r="R14" s="3"/>
    </row>
    <row r="15" spans="1:18" ht="15">
      <c r="A15" s="5"/>
      <c r="B15" s="6"/>
      <c r="C15" s="127"/>
      <c r="D15" s="127"/>
      <c r="E15" s="127"/>
      <c r="F15" s="108"/>
      <c r="G15" s="108"/>
      <c r="H15" s="108"/>
      <c r="I15" s="127"/>
      <c r="J15" s="127"/>
      <c r="K15" s="127"/>
      <c r="L15" s="127"/>
      <c r="M15" s="140"/>
      <c r="N15" s="3"/>
      <c r="O15" s="3"/>
      <c r="P15" s="3"/>
      <c r="Q15" s="3"/>
      <c r="R15" s="3"/>
    </row>
    <row r="16" spans="1:18" ht="15.75" thickBot="1">
      <c r="A16" s="5"/>
      <c r="B16" s="6"/>
      <c r="C16" s="128"/>
      <c r="D16" s="128"/>
      <c r="E16" s="128"/>
      <c r="F16" s="119"/>
      <c r="G16" s="119"/>
      <c r="H16" s="119"/>
      <c r="I16" s="128"/>
      <c r="J16" s="128"/>
      <c r="K16" s="128"/>
      <c r="L16" s="128"/>
      <c r="M16" s="146"/>
      <c r="N16" s="3"/>
      <c r="O16" s="3"/>
      <c r="P16" s="3"/>
      <c r="Q16" s="3"/>
      <c r="R16" s="3"/>
    </row>
    <row r="17" spans="1:18" ht="15.75" customHeight="1">
      <c r="A17" s="5"/>
      <c r="B17" s="6"/>
      <c r="C17" s="126"/>
      <c r="D17" s="126" t="s">
        <v>354</v>
      </c>
      <c r="E17" s="126" t="s">
        <v>1</v>
      </c>
      <c r="F17" s="118"/>
      <c r="G17" s="118"/>
      <c r="H17" s="122">
        <v>721.05</v>
      </c>
      <c r="I17" s="126">
        <v>655.5</v>
      </c>
      <c r="J17" s="126">
        <v>6</v>
      </c>
      <c r="K17" s="126">
        <v>2.29</v>
      </c>
      <c r="L17" s="126">
        <f>J17*K17</f>
        <v>13.74</v>
      </c>
      <c r="M17" s="139"/>
      <c r="N17" s="3"/>
      <c r="O17" s="3"/>
      <c r="P17" s="3"/>
      <c r="Q17" s="3"/>
      <c r="R17" s="3"/>
    </row>
    <row r="18" spans="1:18" ht="15" customHeight="1">
      <c r="A18" s="5"/>
      <c r="B18" s="6"/>
      <c r="C18" s="127"/>
      <c r="D18" s="127"/>
      <c r="E18" s="127"/>
      <c r="F18" s="108">
        <v>910</v>
      </c>
      <c r="G18" s="108">
        <v>757</v>
      </c>
      <c r="H18" s="108"/>
      <c r="I18" s="127"/>
      <c r="J18" s="127"/>
      <c r="K18" s="127"/>
      <c r="L18" s="127"/>
      <c r="M18" s="140"/>
      <c r="N18" s="3"/>
      <c r="O18" s="3"/>
      <c r="P18" s="3"/>
      <c r="Q18" s="3"/>
      <c r="R18" s="3"/>
    </row>
    <row r="19" spans="1:18" ht="15">
      <c r="A19" s="3"/>
      <c r="B19" s="3"/>
      <c r="C19" s="127"/>
      <c r="D19" s="136"/>
      <c r="E19" s="127"/>
      <c r="F19" s="9"/>
      <c r="G19" s="9"/>
      <c r="H19" s="9"/>
      <c r="I19" s="136"/>
      <c r="J19" s="127"/>
      <c r="K19" s="127"/>
      <c r="L19" s="127"/>
      <c r="M19" s="140"/>
      <c r="N19" s="3"/>
      <c r="O19" s="3"/>
      <c r="P19" s="3"/>
      <c r="Q19" s="3"/>
      <c r="R19" s="3"/>
    </row>
    <row r="20" spans="1:18" ht="13.5" customHeight="1">
      <c r="A20" s="114" t="s">
        <v>393</v>
      </c>
      <c r="B20" s="114"/>
      <c r="C20" s="127"/>
      <c r="D20" s="132" t="s">
        <v>355</v>
      </c>
      <c r="E20" s="127"/>
      <c r="F20" s="108"/>
      <c r="G20" s="108"/>
      <c r="H20" s="108"/>
      <c r="I20" s="132">
        <v>690</v>
      </c>
      <c r="J20" s="127"/>
      <c r="K20" s="127"/>
      <c r="L20" s="127"/>
      <c r="M20" s="140"/>
      <c r="N20" s="3"/>
      <c r="O20" s="3"/>
      <c r="P20" s="3"/>
      <c r="Q20" s="3"/>
      <c r="R20" s="3"/>
    </row>
    <row r="21" spans="1:18" ht="25.5" customHeight="1">
      <c r="A21" s="115"/>
      <c r="B21" s="115"/>
      <c r="C21" s="127"/>
      <c r="D21" s="127"/>
      <c r="E21" s="127"/>
      <c r="F21" s="108">
        <v>957</v>
      </c>
      <c r="G21" s="108">
        <v>797</v>
      </c>
      <c r="H21" s="108">
        <v>759</v>
      </c>
      <c r="I21" s="127"/>
      <c r="J21" s="127"/>
      <c r="K21" s="127"/>
      <c r="L21" s="127"/>
      <c r="M21" s="140"/>
      <c r="N21" s="3"/>
      <c r="O21" s="3"/>
      <c r="P21" s="3"/>
      <c r="Q21" s="3"/>
      <c r="R21" s="3"/>
    </row>
    <row r="22" spans="1:18" ht="25.5" customHeight="1">
      <c r="A22" s="111" t="s">
        <v>7</v>
      </c>
      <c r="B22" s="112"/>
      <c r="C22" s="127"/>
      <c r="D22" s="136"/>
      <c r="E22" s="127"/>
      <c r="F22" s="9"/>
      <c r="G22" s="9"/>
      <c r="H22" s="9"/>
      <c r="I22" s="136"/>
      <c r="J22" s="127"/>
      <c r="K22" s="127"/>
      <c r="L22" s="127"/>
      <c r="M22" s="140"/>
      <c r="N22" s="3"/>
      <c r="O22" s="3"/>
      <c r="P22" s="3"/>
      <c r="Q22" s="3"/>
      <c r="R22" s="3"/>
    </row>
    <row r="23" spans="1:18" ht="58.5" customHeight="1" thickBot="1">
      <c r="A23" s="8" t="s">
        <v>0</v>
      </c>
      <c r="B23" s="96" t="s">
        <v>133</v>
      </c>
      <c r="C23" s="127"/>
      <c r="D23" s="132" t="s">
        <v>356</v>
      </c>
      <c r="E23" s="127"/>
      <c r="F23" s="108">
        <v>1010</v>
      </c>
      <c r="G23" s="108">
        <v>838.5</v>
      </c>
      <c r="H23" s="108">
        <v>798.55</v>
      </c>
      <c r="I23" s="132">
        <v>725.95</v>
      </c>
      <c r="J23" s="127"/>
      <c r="K23" s="127"/>
      <c r="L23" s="127"/>
      <c r="M23" s="140"/>
      <c r="N23" s="3"/>
      <c r="O23" s="3"/>
      <c r="P23" s="88"/>
      <c r="Q23" s="3"/>
      <c r="R23" s="3"/>
    </row>
    <row r="24" spans="1:18" ht="15.75" customHeight="1">
      <c r="A24" s="133">
        <v>1</v>
      </c>
      <c r="B24" s="154" t="s">
        <v>142</v>
      </c>
      <c r="C24" s="127"/>
      <c r="D24" s="127"/>
      <c r="E24" s="127"/>
      <c r="F24" s="108"/>
      <c r="G24" s="108"/>
      <c r="H24" s="108"/>
      <c r="I24" s="127"/>
      <c r="J24" s="127"/>
      <c r="K24" s="127"/>
      <c r="L24" s="127"/>
      <c r="M24" s="140"/>
      <c r="N24" s="3"/>
      <c r="O24" s="125"/>
      <c r="P24" s="3"/>
      <c r="Q24" s="89"/>
      <c r="R24" s="3"/>
    </row>
    <row r="25" spans="1:18" ht="15.75" customHeight="1" thickBot="1">
      <c r="A25" s="134"/>
      <c r="B25" s="155"/>
      <c r="C25" s="127"/>
      <c r="D25" s="127"/>
      <c r="E25" s="127"/>
      <c r="F25" s="108"/>
      <c r="G25" s="108"/>
      <c r="H25" s="108"/>
      <c r="I25" s="127"/>
      <c r="J25" s="127"/>
      <c r="K25" s="127"/>
      <c r="L25" s="127"/>
      <c r="M25" s="147"/>
      <c r="N25" s="3"/>
      <c r="O25" s="125"/>
      <c r="P25" s="3"/>
      <c r="Q25" s="89"/>
      <c r="R25" s="3"/>
    </row>
    <row r="26" spans="1:18" ht="15.75" customHeight="1">
      <c r="A26" s="134"/>
      <c r="B26" s="155"/>
      <c r="C26" s="126"/>
      <c r="D26" s="126" t="s">
        <v>94</v>
      </c>
      <c r="E26" s="126" t="s">
        <v>1</v>
      </c>
      <c r="F26" s="118"/>
      <c r="G26" s="118"/>
      <c r="H26" s="118"/>
      <c r="I26" s="126">
        <v>771</v>
      </c>
      <c r="J26" s="126">
        <v>6</v>
      </c>
      <c r="K26" s="126">
        <v>3.12</v>
      </c>
      <c r="L26" s="126">
        <f>J26*K26</f>
        <v>18.72</v>
      </c>
      <c r="M26" s="139"/>
      <c r="N26" s="3"/>
      <c r="O26" s="125"/>
      <c r="P26" s="3"/>
      <c r="Q26" s="89"/>
      <c r="R26" s="3"/>
    </row>
    <row r="27" spans="1:18" ht="15.75" customHeight="1">
      <c r="A27" s="134"/>
      <c r="B27" s="137" t="s">
        <v>143</v>
      </c>
      <c r="C27" s="127"/>
      <c r="D27" s="127"/>
      <c r="E27" s="127"/>
      <c r="F27" s="108">
        <v>1068</v>
      </c>
      <c r="G27" s="108">
        <v>890.5</v>
      </c>
      <c r="H27" s="108">
        <v>848.1</v>
      </c>
      <c r="I27" s="127"/>
      <c r="J27" s="127"/>
      <c r="K27" s="127"/>
      <c r="L27" s="127"/>
      <c r="M27" s="140"/>
      <c r="N27" s="3"/>
      <c r="O27" s="125"/>
      <c r="P27" s="3"/>
      <c r="Q27" s="89"/>
      <c r="R27" s="3"/>
    </row>
    <row r="28" spans="1:18" ht="15.75" customHeight="1">
      <c r="A28" s="134"/>
      <c r="B28" s="137"/>
      <c r="C28" s="127"/>
      <c r="D28" s="136"/>
      <c r="E28" s="127"/>
      <c r="F28" s="9"/>
      <c r="G28" s="9"/>
      <c r="H28" s="9"/>
      <c r="I28" s="136"/>
      <c r="J28" s="127"/>
      <c r="K28" s="127"/>
      <c r="L28" s="127"/>
      <c r="M28" s="140"/>
      <c r="N28" s="3"/>
      <c r="O28" s="125"/>
      <c r="P28" s="3"/>
      <c r="Q28" s="89"/>
      <c r="R28" s="3"/>
    </row>
    <row r="29" spans="1:18" ht="15.75" customHeight="1">
      <c r="A29" s="134"/>
      <c r="B29" s="138"/>
      <c r="C29" s="127"/>
      <c r="D29" s="132" t="s">
        <v>95</v>
      </c>
      <c r="E29" s="127"/>
      <c r="F29" s="108"/>
      <c r="G29" s="108"/>
      <c r="H29" s="108"/>
      <c r="I29" s="132">
        <v>810.2</v>
      </c>
      <c r="J29" s="127"/>
      <c r="K29" s="127"/>
      <c r="L29" s="127"/>
      <c r="M29" s="140"/>
      <c r="N29" s="3"/>
      <c r="O29" s="125"/>
      <c r="P29" s="3"/>
      <c r="Q29" s="89"/>
      <c r="R29" s="3"/>
    </row>
    <row r="30" spans="1:18" ht="15.75" customHeight="1">
      <c r="A30" s="134"/>
      <c r="B30" s="137" t="s">
        <v>241</v>
      </c>
      <c r="C30" s="127"/>
      <c r="D30" s="127"/>
      <c r="E30" s="127"/>
      <c r="F30" s="108">
        <v>1125</v>
      </c>
      <c r="G30" s="108">
        <v>935.8</v>
      </c>
      <c r="H30" s="108">
        <v>892.5</v>
      </c>
      <c r="I30" s="127"/>
      <c r="J30" s="127"/>
      <c r="K30" s="127"/>
      <c r="L30" s="127"/>
      <c r="M30" s="140"/>
      <c r="N30" s="3"/>
      <c r="O30" s="125"/>
      <c r="P30" s="3"/>
      <c r="Q30" s="89"/>
      <c r="R30" s="3"/>
    </row>
    <row r="31" spans="1:18" ht="15.75" customHeight="1">
      <c r="A31" s="134"/>
      <c r="B31" s="137"/>
      <c r="C31" s="127"/>
      <c r="D31" s="136"/>
      <c r="E31" s="127"/>
      <c r="F31" s="9"/>
      <c r="G31" s="9"/>
      <c r="H31" s="9"/>
      <c r="I31" s="136"/>
      <c r="J31" s="127"/>
      <c r="K31" s="127"/>
      <c r="L31" s="127"/>
      <c r="M31" s="140"/>
      <c r="N31" s="3"/>
      <c r="O31" s="125"/>
      <c r="P31" s="3"/>
      <c r="Q31" s="89"/>
      <c r="R31" s="3"/>
    </row>
    <row r="32" spans="1:18" ht="15.75" customHeight="1" thickBot="1">
      <c r="A32" s="135"/>
      <c r="B32" s="153"/>
      <c r="C32" s="127"/>
      <c r="D32" s="132" t="s">
        <v>245</v>
      </c>
      <c r="E32" s="127"/>
      <c r="F32" s="108">
        <v>1178</v>
      </c>
      <c r="G32" s="108">
        <v>981.75</v>
      </c>
      <c r="H32" s="108">
        <v>935</v>
      </c>
      <c r="I32" s="132">
        <v>850</v>
      </c>
      <c r="J32" s="127"/>
      <c r="K32" s="127"/>
      <c r="L32" s="127"/>
      <c r="M32" s="140"/>
      <c r="N32" s="3"/>
      <c r="O32" s="125"/>
      <c r="P32" s="3"/>
      <c r="Q32" s="89"/>
      <c r="R32" s="3"/>
    </row>
    <row r="33" spans="1:18" ht="15.75" customHeight="1">
      <c r="A33" s="133">
        <v>2</v>
      </c>
      <c r="B33" s="154" t="s">
        <v>216</v>
      </c>
      <c r="C33" s="127"/>
      <c r="D33" s="127"/>
      <c r="E33" s="127"/>
      <c r="F33" s="108"/>
      <c r="G33" s="108"/>
      <c r="H33" s="108"/>
      <c r="I33" s="127"/>
      <c r="J33" s="127"/>
      <c r="K33" s="127"/>
      <c r="L33" s="127"/>
      <c r="M33" s="140"/>
      <c r="N33" s="3"/>
      <c r="O33" s="125"/>
      <c r="P33" s="3"/>
      <c r="Q33" s="3"/>
      <c r="R33" s="3"/>
    </row>
    <row r="34" spans="1:18" ht="15.75" customHeight="1" thickBot="1">
      <c r="A34" s="134"/>
      <c r="B34" s="155"/>
      <c r="C34" s="128"/>
      <c r="D34" s="128"/>
      <c r="E34" s="128"/>
      <c r="F34" s="119"/>
      <c r="G34" s="119"/>
      <c r="H34" s="119"/>
      <c r="I34" s="128"/>
      <c r="J34" s="128"/>
      <c r="K34" s="128"/>
      <c r="L34" s="128"/>
      <c r="M34" s="146"/>
      <c r="N34" s="3"/>
      <c r="O34" s="125"/>
      <c r="P34" s="3"/>
      <c r="Q34" s="3"/>
      <c r="R34" s="3"/>
    </row>
    <row r="35" spans="1:18" ht="15.75" customHeight="1">
      <c r="A35" s="134"/>
      <c r="B35" s="155"/>
      <c r="C35" s="126"/>
      <c r="D35" s="126" t="s">
        <v>96</v>
      </c>
      <c r="E35" s="126" t="s">
        <v>1</v>
      </c>
      <c r="F35" s="118"/>
      <c r="G35" s="118"/>
      <c r="H35" s="118"/>
      <c r="I35" s="126">
        <v>965.15</v>
      </c>
      <c r="J35" s="126">
        <v>10</v>
      </c>
      <c r="K35" s="126">
        <v>1.63</v>
      </c>
      <c r="L35" s="126">
        <f>J35*K35</f>
        <v>16.299999999999997</v>
      </c>
      <c r="M35" s="139"/>
      <c r="N35" s="3"/>
      <c r="O35" s="125"/>
      <c r="P35" s="3"/>
      <c r="Q35" s="3"/>
      <c r="R35" s="3"/>
    </row>
    <row r="36" spans="1:18" ht="16.5" customHeight="1">
      <c r="A36" s="134"/>
      <c r="B36" s="137" t="s">
        <v>215</v>
      </c>
      <c r="C36" s="127"/>
      <c r="D36" s="127"/>
      <c r="E36" s="127"/>
      <c r="F36" s="108">
        <v>1338</v>
      </c>
      <c r="G36" s="108">
        <v>1115</v>
      </c>
      <c r="H36" s="108">
        <v>1062</v>
      </c>
      <c r="I36" s="127"/>
      <c r="J36" s="127"/>
      <c r="K36" s="127"/>
      <c r="L36" s="127"/>
      <c r="M36" s="140"/>
      <c r="N36" s="3"/>
      <c r="O36" s="125"/>
      <c r="P36" s="3"/>
      <c r="Q36" s="3"/>
      <c r="R36" s="3"/>
    </row>
    <row r="37" spans="1:18" ht="12.75" customHeight="1">
      <c r="A37" s="134"/>
      <c r="B37" s="137"/>
      <c r="C37" s="127"/>
      <c r="D37" s="136"/>
      <c r="E37" s="127"/>
      <c r="F37" s="9"/>
      <c r="G37" s="9"/>
      <c r="H37" s="9"/>
      <c r="I37" s="136"/>
      <c r="J37" s="127"/>
      <c r="K37" s="127"/>
      <c r="L37" s="127"/>
      <c r="M37" s="140"/>
      <c r="N37" s="3"/>
      <c r="O37" s="125"/>
      <c r="P37" s="3"/>
      <c r="Q37" s="3"/>
      <c r="R37" s="3"/>
    </row>
    <row r="38" spans="1:18" ht="15.75" customHeight="1">
      <c r="A38" s="134"/>
      <c r="B38" s="138"/>
      <c r="C38" s="127"/>
      <c r="D38" s="132" t="s">
        <v>329</v>
      </c>
      <c r="E38" s="127"/>
      <c r="F38" s="108"/>
      <c r="G38" s="108"/>
      <c r="H38" s="108"/>
      <c r="I38" s="132">
        <v>1020</v>
      </c>
      <c r="J38" s="127"/>
      <c r="K38" s="127"/>
      <c r="L38" s="127"/>
      <c r="M38" s="140"/>
      <c r="N38" s="3"/>
      <c r="O38" s="125"/>
      <c r="P38" s="3"/>
      <c r="Q38" s="3"/>
      <c r="R38" s="3"/>
    </row>
    <row r="39" spans="1:18" ht="13.5" customHeight="1">
      <c r="A39" s="134"/>
      <c r="B39" s="137" t="s">
        <v>242</v>
      </c>
      <c r="C39" s="127"/>
      <c r="D39" s="127"/>
      <c r="E39" s="127"/>
      <c r="F39" s="108">
        <v>1414</v>
      </c>
      <c r="G39" s="108">
        <v>1178.15</v>
      </c>
      <c r="H39" s="108">
        <v>1122</v>
      </c>
      <c r="I39" s="127"/>
      <c r="J39" s="127"/>
      <c r="K39" s="127"/>
      <c r="L39" s="127"/>
      <c r="M39" s="140"/>
      <c r="N39" s="3"/>
      <c r="O39" s="125"/>
      <c r="P39" s="3"/>
      <c r="Q39" s="3"/>
      <c r="R39" s="3"/>
    </row>
    <row r="40" spans="1:18" ht="15.75" customHeight="1">
      <c r="A40" s="134"/>
      <c r="B40" s="137"/>
      <c r="C40" s="127"/>
      <c r="D40" s="136"/>
      <c r="E40" s="127"/>
      <c r="F40" s="9"/>
      <c r="G40" s="9"/>
      <c r="H40" s="9"/>
      <c r="I40" s="136"/>
      <c r="J40" s="127"/>
      <c r="K40" s="127"/>
      <c r="L40" s="127"/>
      <c r="M40" s="140"/>
      <c r="N40" s="3"/>
      <c r="O40" s="125"/>
      <c r="P40" s="3"/>
      <c r="Q40" s="3"/>
      <c r="R40" s="3"/>
    </row>
    <row r="41" spans="1:18" ht="15.75" customHeight="1" thickBot="1">
      <c r="A41" s="141"/>
      <c r="B41" s="137"/>
      <c r="C41" s="127"/>
      <c r="D41" s="132" t="s">
        <v>304</v>
      </c>
      <c r="E41" s="127"/>
      <c r="F41" s="108"/>
      <c r="G41" s="108"/>
      <c r="H41" s="108"/>
      <c r="I41" s="132">
        <v>1067.1</v>
      </c>
      <c r="J41" s="127"/>
      <c r="K41" s="127"/>
      <c r="L41" s="127"/>
      <c r="M41" s="140"/>
      <c r="N41" s="3"/>
      <c r="O41" s="125"/>
      <c r="P41" s="3"/>
      <c r="Q41" s="3"/>
      <c r="R41" s="3"/>
    </row>
    <row r="42" spans="1:18" ht="10.5" customHeight="1">
      <c r="A42" s="142">
        <v>3</v>
      </c>
      <c r="B42" s="158" t="s">
        <v>214</v>
      </c>
      <c r="C42" s="127"/>
      <c r="D42" s="127"/>
      <c r="E42" s="127"/>
      <c r="F42" s="108">
        <v>1479</v>
      </c>
      <c r="G42" s="108">
        <v>1232.5</v>
      </c>
      <c r="H42" s="108">
        <v>1173.8</v>
      </c>
      <c r="I42" s="127"/>
      <c r="J42" s="127"/>
      <c r="K42" s="127"/>
      <c r="L42" s="127"/>
      <c r="M42" s="140"/>
      <c r="N42" s="3"/>
      <c r="O42" s="125"/>
      <c r="P42" s="3"/>
      <c r="Q42" s="3"/>
      <c r="R42" s="3"/>
    </row>
    <row r="43" spans="1:18" ht="6.75" customHeight="1" thickBot="1">
      <c r="A43" s="143"/>
      <c r="B43" s="159"/>
      <c r="C43" s="128"/>
      <c r="D43" s="128"/>
      <c r="E43" s="128"/>
      <c r="F43" s="119"/>
      <c r="G43" s="119"/>
      <c r="H43" s="119"/>
      <c r="I43" s="128"/>
      <c r="J43" s="128"/>
      <c r="K43" s="128"/>
      <c r="L43" s="128"/>
      <c r="M43" s="146"/>
      <c r="N43" s="3"/>
      <c r="O43" s="125"/>
      <c r="P43" s="3"/>
      <c r="Q43" s="3"/>
      <c r="R43" s="3"/>
    </row>
    <row r="44" spans="1:18" ht="15" customHeight="1">
      <c r="A44" s="143"/>
      <c r="B44" s="159"/>
      <c r="C44" s="126"/>
      <c r="D44" s="126" t="s">
        <v>97</v>
      </c>
      <c r="E44" s="126" t="s">
        <v>1</v>
      </c>
      <c r="F44" s="118"/>
      <c r="G44" s="118"/>
      <c r="H44" s="118"/>
      <c r="I44" s="126">
        <v>645</v>
      </c>
      <c r="J44" s="126">
        <v>10</v>
      </c>
      <c r="K44" s="126">
        <v>1.15</v>
      </c>
      <c r="L44" s="126">
        <f>J44*K44</f>
        <v>11.5</v>
      </c>
      <c r="M44" s="139"/>
      <c r="N44" s="3"/>
      <c r="O44" s="125"/>
      <c r="P44" s="3"/>
      <c r="Q44" s="3"/>
      <c r="R44" s="3"/>
    </row>
    <row r="45" spans="1:18" ht="15.75" customHeight="1">
      <c r="A45" s="143"/>
      <c r="B45" s="156" t="s">
        <v>213</v>
      </c>
      <c r="C45" s="127"/>
      <c r="D45" s="127"/>
      <c r="E45" s="127"/>
      <c r="F45" s="108">
        <v>894</v>
      </c>
      <c r="G45" s="108">
        <v>745</v>
      </c>
      <c r="H45" s="108">
        <v>709.5</v>
      </c>
      <c r="I45" s="127"/>
      <c r="J45" s="127"/>
      <c r="K45" s="127"/>
      <c r="L45" s="127"/>
      <c r="M45" s="140"/>
      <c r="N45" s="3"/>
      <c r="O45" s="125"/>
      <c r="P45" s="3"/>
      <c r="Q45" s="3"/>
      <c r="R45" s="3"/>
    </row>
    <row r="46" spans="1:18" ht="15.75" customHeight="1">
      <c r="A46" s="143"/>
      <c r="B46" s="156"/>
      <c r="C46" s="127"/>
      <c r="D46" s="136"/>
      <c r="E46" s="127"/>
      <c r="F46" s="9"/>
      <c r="G46" s="9"/>
      <c r="H46" s="9"/>
      <c r="I46" s="136"/>
      <c r="J46" s="127"/>
      <c r="K46" s="127"/>
      <c r="L46" s="127"/>
      <c r="M46" s="140"/>
      <c r="N46" s="3"/>
      <c r="O46" s="125"/>
      <c r="P46" s="3"/>
      <c r="Q46" s="3"/>
      <c r="R46" s="3"/>
    </row>
    <row r="47" spans="1:18" ht="15.75" customHeight="1">
      <c r="A47" s="143"/>
      <c r="B47" s="160"/>
      <c r="C47" s="127"/>
      <c r="D47" s="132" t="s">
        <v>98</v>
      </c>
      <c r="E47" s="127"/>
      <c r="F47" s="108"/>
      <c r="G47" s="108"/>
      <c r="H47" s="108"/>
      <c r="I47" s="132">
        <v>676</v>
      </c>
      <c r="J47" s="127"/>
      <c r="K47" s="127"/>
      <c r="L47" s="127"/>
      <c r="M47" s="140"/>
      <c r="N47" s="3"/>
      <c r="O47" s="125"/>
      <c r="P47" s="3"/>
      <c r="Q47" s="3"/>
      <c r="R47" s="3"/>
    </row>
    <row r="48" spans="1:18" ht="13.5" customHeight="1">
      <c r="A48" s="143"/>
      <c r="B48" s="156" t="s">
        <v>243</v>
      </c>
      <c r="C48" s="127"/>
      <c r="D48" s="127"/>
      <c r="E48" s="127"/>
      <c r="F48" s="108">
        <v>937</v>
      </c>
      <c r="G48" s="108">
        <v>781</v>
      </c>
      <c r="H48" s="108">
        <v>744</v>
      </c>
      <c r="I48" s="127"/>
      <c r="J48" s="127"/>
      <c r="K48" s="127"/>
      <c r="L48" s="127"/>
      <c r="M48" s="140"/>
      <c r="N48" s="3"/>
      <c r="O48" s="125"/>
      <c r="P48" s="3"/>
      <c r="Q48" s="3"/>
      <c r="R48" s="3"/>
    </row>
    <row r="49" spans="1:18" ht="15.75" customHeight="1">
      <c r="A49" s="143"/>
      <c r="B49" s="156"/>
      <c r="C49" s="127"/>
      <c r="D49" s="136"/>
      <c r="E49" s="127"/>
      <c r="F49" s="9"/>
      <c r="G49" s="9"/>
      <c r="H49" s="9"/>
      <c r="I49" s="136"/>
      <c r="J49" s="127"/>
      <c r="K49" s="127"/>
      <c r="L49" s="127"/>
      <c r="M49" s="140"/>
      <c r="N49" s="3"/>
      <c r="O49" s="125"/>
      <c r="P49" s="3"/>
      <c r="Q49" s="3"/>
      <c r="R49" s="3"/>
    </row>
    <row r="50" spans="1:18" ht="15.75" customHeight="1" thickBot="1">
      <c r="A50" s="144"/>
      <c r="B50" s="157"/>
      <c r="C50" s="127"/>
      <c r="D50" s="132" t="s">
        <v>305</v>
      </c>
      <c r="E50" s="127"/>
      <c r="F50" s="108"/>
      <c r="G50" s="108"/>
      <c r="H50" s="108"/>
      <c r="I50" s="132">
        <v>715</v>
      </c>
      <c r="J50" s="127"/>
      <c r="K50" s="127"/>
      <c r="L50" s="127"/>
      <c r="M50" s="140"/>
      <c r="N50" s="3"/>
      <c r="O50" s="125"/>
      <c r="P50" s="3"/>
      <c r="Q50" s="3"/>
      <c r="R50" s="3"/>
    </row>
    <row r="51" spans="1:18" ht="15.75" customHeight="1">
      <c r="A51" s="145">
        <v>4</v>
      </c>
      <c r="B51" s="154" t="s">
        <v>210</v>
      </c>
      <c r="C51" s="127"/>
      <c r="D51" s="127"/>
      <c r="E51" s="127"/>
      <c r="F51" s="108">
        <v>991</v>
      </c>
      <c r="G51" s="108">
        <v>826</v>
      </c>
      <c r="H51" s="108">
        <v>787</v>
      </c>
      <c r="I51" s="127"/>
      <c r="J51" s="127"/>
      <c r="K51" s="127"/>
      <c r="L51" s="127"/>
      <c r="M51" s="140"/>
      <c r="N51" s="3"/>
      <c r="O51" s="125"/>
      <c r="P51" s="3"/>
      <c r="Q51" s="3"/>
      <c r="R51" s="3"/>
    </row>
    <row r="52" spans="1:18" ht="2.25" customHeight="1" thickBot="1">
      <c r="A52" s="134"/>
      <c r="B52" s="155"/>
      <c r="C52" s="128"/>
      <c r="D52" s="128"/>
      <c r="E52" s="128"/>
      <c r="F52" s="119"/>
      <c r="G52" s="119"/>
      <c r="H52" s="119"/>
      <c r="I52" s="128"/>
      <c r="J52" s="128"/>
      <c r="K52" s="128"/>
      <c r="L52" s="128"/>
      <c r="M52" s="146"/>
      <c r="N52" s="3"/>
      <c r="O52" s="125"/>
      <c r="P52" s="3"/>
      <c r="Q52" s="3"/>
      <c r="R52" s="3"/>
    </row>
    <row r="53" spans="1:18" ht="15.75" customHeight="1">
      <c r="A53" s="134"/>
      <c r="B53" s="155"/>
      <c r="C53" s="108"/>
      <c r="D53" s="126" t="s">
        <v>351</v>
      </c>
      <c r="E53" s="126" t="s">
        <v>1</v>
      </c>
      <c r="F53" s="118"/>
      <c r="G53" s="118"/>
      <c r="H53" s="118"/>
      <c r="I53" s="126">
        <v>257</v>
      </c>
      <c r="J53" s="126">
        <v>20</v>
      </c>
      <c r="K53" s="126">
        <v>0.56</v>
      </c>
      <c r="L53" s="126">
        <f>J53*K53</f>
        <v>11.200000000000001</v>
      </c>
      <c r="M53" s="139"/>
      <c r="N53" s="3"/>
      <c r="O53" s="125"/>
      <c r="P53" s="3"/>
      <c r="Q53" s="3"/>
      <c r="R53" s="3"/>
    </row>
    <row r="54" spans="1:18" ht="15.75" customHeight="1">
      <c r="A54" s="134"/>
      <c r="B54" s="137" t="s">
        <v>209</v>
      </c>
      <c r="C54" s="108"/>
      <c r="D54" s="127"/>
      <c r="E54" s="127"/>
      <c r="F54" s="108"/>
      <c r="G54" s="108"/>
      <c r="H54" s="108"/>
      <c r="I54" s="127"/>
      <c r="J54" s="127"/>
      <c r="K54" s="127"/>
      <c r="L54" s="127"/>
      <c r="M54" s="140"/>
      <c r="N54" s="3"/>
      <c r="O54" s="125"/>
      <c r="P54" s="3"/>
      <c r="Q54" s="3"/>
      <c r="R54" s="3"/>
    </row>
    <row r="55" spans="1:18" ht="17.25" customHeight="1">
      <c r="A55" s="134"/>
      <c r="B55" s="137"/>
      <c r="C55" s="108"/>
      <c r="D55" s="136"/>
      <c r="E55" s="127"/>
      <c r="F55" s="9">
        <v>356</v>
      </c>
      <c r="G55" s="9">
        <v>298</v>
      </c>
      <c r="H55" s="9">
        <v>283</v>
      </c>
      <c r="I55" s="136"/>
      <c r="J55" s="127"/>
      <c r="K55" s="127"/>
      <c r="L55" s="127"/>
      <c r="M55" s="140"/>
      <c r="N55" s="3"/>
      <c r="O55" s="125"/>
      <c r="P55" s="3"/>
      <c r="Q55" s="3"/>
      <c r="R55" s="3"/>
    </row>
    <row r="56" spans="1:18" ht="16.5" customHeight="1">
      <c r="A56" s="134"/>
      <c r="B56" s="138"/>
      <c r="C56" s="108"/>
      <c r="D56" s="132" t="s">
        <v>352</v>
      </c>
      <c r="E56" s="127"/>
      <c r="F56" s="108">
        <v>375</v>
      </c>
      <c r="G56" s="108">
        <v>313</v>
      </c>
      <c r="H56" s="108">
        <v>298</v>
      </c>
      <c r="I56" s="132">
        <v>271</v>
      </c>
      <c r="J56" s="127"/>
      <c r="K56" s="127"/>
      <c r="L56" s="127"/>
      <c r="M56" s="140"/>
      <c r="N56" s="3"/>
      <c r="O56" s="125"/>
      <c r="P56" s="3"/>
      <c r="Q56" s="3"/>
      <c r="R56" s="3"/>
    </row>
    <row r="57" spans="1:18" ht="6.75" customHeight="1" hidden="1">
      <c r="A57" s="134"/>
      <c r="B57" s="137" t="s">
        <v>244</v>
      </c>
      <c r="C57" s="108"/>
      <c r="D57" s="127"/>
      <c r="E57" s="127"/>
      <c r="F57" s="108"/>
      <c r="G57" s="108"/>
      <c r="H57" s="108"/>
      <c r="I57" s="127"/>
      <c r="J57" s="127"/>
      <c r="K57" s="127"/>
      <c r="L57" s="127"/>
      <c r="M57" s="140"/>
      <c r="N57" s="3"/>
      <c r="O57" s="125"/>
      <c r="P57" s="3"/>
      <c r="Q57" s="3"/>
      <c r="R57" s="3"/>
    </row>
    <row r="58" spans="1:18" ht="15.75" customHeight="1">
      <c r="A58" s="134"/>
      <c r="B58" s="137"/>
      <c r="C58" s="108"/>
      <c r="D58" s="136"/>
      <c r="E58" s="127"/>
      <c r="F58" s="9"/>
      <c r="G58" s="9"/>
      <c r="H58" s="9"/>
      <c r="I58" s="136"/>
      <c r="J58" s="127"/>
      <c r="K58" s="127"/>
      <c r="L58" s="127"/>
      <c r="M58" s="140"/>
      <c r="N58" s="3"/>
      <c r="O58" s="125"/>
      <c r="P58" s="3"/>
      <c r="Q58" s="3"/>
      <c r="R58" s="3"/>
    </row>
    <row r="59" spans="1:18" ht="15.75" customHeight="1" thickBot="1">
      <c r="A59" s="135"/>
      <c r="B59" s="153"/>
      <c r="C59" s="108"/>
      <c r="D59" s="132" t="s">
        <v>353</v>
      </c>
      <c r="E59" s="127"/>
      <c r="F59" s="108"/>
      <c r="G59" s="108"/>
      <c r="H59" s="108"/>
      <c r="I59" s="132">
        <v>283</v>
      </c>
      <c r="J59" s="127"/>
      <c r="K59" s="127"/>
      <c r="L59" s="127"/>
      <c r="M59" s="140"/>
      <c r="N59" s="3"/>
      <c r="O59" s="125"/>
      <c r="P59" s="3"/>
      <c r="Q59" s="3"/>
      <c r="R59" s="3"/>
    </row>
    <row r="60" spans="1:18" ht="15.75" customHeight="1" thickBot="1">
      <c r="A60" s="133">
        <v>5</v>
      </c>
      <c r="B60" s="154" t="s">
        <v>212</v>
      </c>
      <c r="C60" s="108"/>
      <c r="D60" s="127"/>
      <c r="E60" s="127"/>
      <c r="F60" s="108">
        <v>393</v>
      </c>
      <c r="G60" s="108">
        <v>327</v>
      </c>
      <c r="H60" s="108">
        <v>311</v>
      </c>
      <c r="I60" s="127"/>
      <c r="J60" s="127"/>
      <c r="K60" s="127"/>
      <c r="L60" s="127"/>
      <c r="M60" s="140"/>
      <c r="N60" s="3"/>
      <c r="O60" s="125"/>
      <c r="P60" s="3"/>
      <c r="Q60" s="3"/>
      <c r="R60" s="3"/>
    </row>
    <row r="61" spans="1:18" ht="15.75" customHeight="1" hidden="1" thickBot="1">
      <c r="A61" s="134"/>
      <c r="B61" s="155"/>
      <c r="C61" s="108"/>
      <c r="D61" s="128"/>
      <c r="E61" s="128"/>
      <c r="F61" s="119"/>
      <c r="G61" s="119"/>
      <c r="H61" s="119"/>
      <c r="I61" s="128"/>
      <c r="J61" s="128"/>
      <c r="K61" s="128"/>
      <c r="L61" s="128"/>
      <c r="M61" s="146"/>
      <c r="N61" s="3"/>
      <c r="O61" s="125"/>
      <c r="P61" s="3"/>
      <c r="Q61" s="3"/>
      <c r="R61" s="3"/>
    </row>
    <row r="62" spans="1:18" ht="8.25" customHeight="1">
      <c r="A62" s="134"/>
      <c r="B62" s="155"/>
      <c r="C62" s="126"/>
      <c r="D62" s="126" t="s">
        <v>11</v>
      </c>
      <c r="E62" s="126" t="s">
        <v>1</v>
      </c>
      <c r="F62" s="118"/>
      <c r="G62" s="118"/>
      <c r="H62" s="118"/>
      <c r="I62" s="126">
        <v>298</v>
      </c>
      <c r="J62" s="126">
        <v>20</v>
      </c>
      <c r="K62" s="126">
        <v>0.77</v>
      </c>
      <c r="L62" s="126">
        <f>J62*K62</f>
        <v>15.4</v>
      </c>
      <c r="M62" s="139"/>
      <c r="N62" s="3"/>
      <c r="O62" s="125"/>
      <c r="P62" s="3"/>
      <c r="Q62" s="3"/>
      <c r="R62" s="3"/>
    </row>
    <row r="63" spans="1:18" ht="14.25" customHeight="1">
      <c r="A63" s="134"/>
      <c r="B63" s="137" t="s">
        <v>211</v>
      </c>
      <c r="C63" s="127"/>
      <c r="D63" s="127"/>
      <c r="E63" s="127"/>
      <c r="F63" s="108">
        <v>415</v>
      </c>
      <c r="G63" s="108">
        <v>345</v>
      </c>
      <c r="H63" s="108">
        <v>328</v>
      </c>
      <c r="I63" s="127"/>
      <c r="J63" s="127"/>
      <c r="K63" s="127"/>
      <c r="L63" s="127"/>
      <c r="M63" s="140"/>
      <c r="N63" s="3"/>
      <c r="O63" s="125"/>
      <c r="P63" s="3"/>
      <c r="Q63" s="3"/>
      <c r="R63" s="3"/>
    </row>
    <row r="64" spans="1:18" ht="11.25" customHeight="1">
      <c r="A64" s="134"/>
      <c r="B64" s="137"/>
      <c r="C64" s="127"/>
      <c r="D64" s="136"/>
      <c r="E64" s="127"/>
      <c r="F64" s="9"/>
      <c r="G64" s="9"/>
      <c r="H64" s="9"/>
      <c r="I64" s="136"/>
      <c r="J64" s="127"/>
      <c r="K64" s="127"/>
      <c r="L64" s="127"/>
      <c r="M64" s="140"/>
      <c r="N64" s="3"/>
      <c r="O64" s="125"/>
      <c r="P64" s="3"/>
      <c r="Q64" s="3"/>
      <c r="R64" s="3"/>
    </row>
    <row r="65" spans="1:18" ht="15.75" customHeight="1">
      <c r="A65" s="134"/>
      <c r="B65" s="138"/>
      <c r="C65" s="127"/>
      <c r="D65" s="132" t="s">
        <v>19</v>
      </c>
      <c r="E65" s="127"/>
      <c r="F65" s="108"/>
      <c r="G65" s="108"/>
      <c r="H65" s="108"/>
      <c r="I65" s="132">
        <v>315</v>
      </c>
      <c r="J65" s="127"/>
      <c r="K65" s="127"/>
      <c r="L65" s="127"/>
      <c r="M65" s="140"/>
      <c r="N65" s="3"/>
      <c r="O65" s="125"/>
      <c r="P65" s="3"/>
      <c r="Q65" s="3"/>
      <c r="R65" s="3"/>
    </row>
    <row r="66" spans="1:18" ht="14.25" customHeight="1">
      <c r="A66" s="134"/>
      <c r="B66" s="137" t="s">
        <v>246</v>
      </c>
      <c r="C66" s="127"/>
      <c r="D66" s="127"/>
      <c r="E66" s="127"/>
      <c r="F66" s="9">
        <v>437</v>
      </c>
      <c r="G66" s="9">
        <v>364</v>
      </c>
      <c r="H66" s="9">
        <v>347</v>
      </c>
      <c r="I66" s="127"/>
      <c r="J66" s="127"/>
      <c r="K66" s="127"/>
      <c r="L66" s="127"/>
      <c r="M66" s="140"/>
      <c r="N66" s="3"/>
      <c r="O66" s="125"/>
      <c r="P66" s="3"/>
      <c r="Q66" s="3"/>
      <c r="R66" s="3"/>
    </row>
    <row r="67" spans="1:18" ht="15.75" customHeight="1" hidden="1">
      <c r="A67" s="134"/>
      <c r="B67" s="137"/>
      <c r="C67" s="127"/>
      <c r="D67" s="136"/>
      <c r="E67" s="127"/>
      <c r="F67" s="9"/>
      <c r="G67" s="9"/>
      <c r="H67" s="9"/>
      <c r="I67" s="136"/>
      <c r="J67" s="127"/>
      <c r="K67" s="127"/>
      <c r="L67" s="127"/>
      <c r="M67" s="140"/>
      <c r="N67" s="3"/>
      <c r="O67" s="125"/>
      <c r="P67" s="3"/>
      <c r="Q67" s="3"/>
      <c r="R67" s="3"/>
    </row>
    <row r="68" spans="1:18" ht="15.75" customHeight="1" thickBot="1">
      <c r="A68" s="135"/>
      <c r="B68" s="153"/>
      <c r="C68" s="127"/>
      <c r="D68" s="132" t="s">
        <v>303</v>
      </c>
      <c r="E68" s="127"/>
      <c r="F68" s="108"/>
      <c r="G68" s="108"/>
      <c r="H68" s="108"/>
      <c r="I68" s="132">
        <v>328</v>
      </c>
      <c r="J68" s="127"/>
      <c r="K68" s="127"/>
      <c r="L68" s="127"/>
      <c r="M68" s="140"/>
      <c r="N68" s="3"/>
      <c r="O68" s="125"/>
      <c r="P68" s="3"/>
      <c r="Q68" s="3"/>
      <c r="R68" s="3"/>
    </row>
    <row r="69" spans="1:18" ht="15.75" customHeight="1" thickBot="1">
      <c r="A69" s="133">
        <v>6</v>
      </c>
      <c r="B69" s="154" t="s">
        <v>375</v>
      </c>
      <c r="C69" s="127"/>
      <c r="D69" s="127"/>
      <c r="E69" s="127"/>
      <c r="F69" s="108">
        <v>455</v>
      </c>
      <c r="G69" s="108">
        <v>379</v>
      </c>
      <c r="H69" s="108">
        <v>361</v>
      </c>
      <c r="I69" s="127"/>
      <c r="J69" s="127"/>
      <c r="K69" s="127"/>
      <c r="L69" s="127"/>
      <c r="M69" s="140"/>
      <c r="N69" s="3"/>
      <c r="O69" s="125"/>
      <c r="P69" s="3"/>
      <c r="Q69" s="3"/>
      <c r="R69" s="3"/>
    </row>
    <row r="70" spans="1:18" ht="9" customHeight="1" hidden="1" thickBot="1">
      <c r="A70" s="134"/>
      <c r="B70" s="155"/>
      <c r="C70" s="128"/>
      <c r="D70" s="128"/>
      <c r="E70" s="128"/>
      <c r="F70" s="119"/>
      <c r="G70" s="119"/>
      <c r="H70" s="119"/>
      <c r="I70" s="128"/>
      <c r="J70" s="128"/>
      <c r="K70" s="128"/>
      <c r="L70" s="128"/>
      <c r="M70" s="146"/>
      <c r="N70" s="3"/>
      <c r="O70" s="125"/>
      <c r="P70" s="3"/>
      <c r="Q70" s="3"/>
      <c r="R70" s="3"/>
    </row>
    <row r="71" spans="1:18" ht="15.75" customHeight="1">
      <c r="A71" s="134"/>
      <c r="B71" s="155"/>
      <c r="C71" s="126"/>
      <c r="D71" s="126" t="s">
        <v>357</v>
      </c>
      <c r="E71" s="126" t="s">
        <v>1</v>
      </c>
      <c r="F71" s="118"/>
      <c r="G71" s="118"/>
      <c r="H71" s="118"/>
      <c r="I71" s="126">
        <v>205</v>
      </c>
      <c r="J71" s="126">
        <v>20</v>
      </c>
      <c r="K71" s="126">
        <v>0.59</v>
      </c>
      <c r="L71" s="126">
        <f>J71*K71</f>
        <v>11.799999999999999</v>
      </c>
      <c r="M71" s="139"/>
      <c r="N71" s="3"/>
      <c r="O71" s="125"/>
      <c r="P71" s="3"/>
      <c r="Q71" s="3"/>
      <c r="R71" s="3"/>
    </row>
    <row r="72" spans="1:18" ht="14.25" customHeight="1">
      <c r="A72" s="134"/>
      <c r="B72" s="137" t="s">
        <v>376</v>
      </c>
      <c r="C72" s="127"/>
      <c r="D72" s="127"/>
      <c r="E72" s="127"/>
      <c r="F72" s="9">
        <v>285</v>
      </c>
      <c r="G72" s="9">
        <v>237</v>
      </c>
      <c r="H72" s="9">
        <v>226</v>
      </c>
      <c r="I72" s="127"/>
      <c r="J72" s="127"/>
      <c r="K72" s="127"/>
      <c r="L72" s="127"/>
      <c r="M72" s="140"/>
      <c r="N72" s="3"/>
      <c r="O72" s="125"/>
      <c r="P72" s="3"/>
      <c r="Q72" s="3"/>
      <c r="R72" s="3"/>
    </row>
    <row r="73" spans="1:18" ht="15.75" customHeight="1" hidden="1">
      <c r="A73" s="134"/>
      <c r="B73" s="137"/>
      <c r="C73" s="127"/>
      <c r="D73" s="136"/>
      <c r="E73" s="127"/>
      <c r="F73" s="9"/>
      <c r="G73" s="9"/>
      <c r="H73" s="9"/>
      <c r="I73" s="136"/>
      <c r="J73" s="127"/>
      <c r="K73" s="127"/>
      <c r="L73" s="127"/>
      <c r="M73" s="140"/>
      <c r="N73" s="3"/>
      <c r="O73" s="125"/>
      <c r="P73" s="3"/>
      <c r="Q73" s="3"/>
      <c r="R73" s="3"/>
    </row>
    <row r="74" spans="1:18" ht="30.75" customHeight="1">
      <c r="A74" s="134"/>
      <c r="B74" s="138"/>
      <c r="C74" s="127"/>
      <c r="D74" s="132" t="s">
        <v>358</v>
      </c>
      <c r="E74" s="127"/>
      <c r="F74" s="108">
        <v>299</v>
      </c>
      <c r="G74" s="108">
        <v>249</v>
      </c>
      <c r="H74" s="108">
        <v>237</v>
      </c>
      <c r="I74" s="132">
        <v>215</v>
      </c>
      <c r="J74" s="127"/>
      <c r="K74" s="127"/>
      <c r="L74" s="127"/>
      <c r="M74" s="140"/>
      <c r="N74" s="3"/>
      <c r="O74" s="125"/>
      <c r="P74" s="3"/>
      <c r="Q74" s="3"/>
      <c r="R74" s="3"/>
    </row>
    <row r="75" spans="1:18" ht="15" customHeight="1" hidden="1">
      <c r="A75" s="134"/>
      <c r="B75" s="137" t="s">
        <v>377</v>
      </c>
      <c r="C75" s="127"/>
      <c r="D75" s="127"/>
      <c r="E75" s="127"/>
      <c r="F75" s="9"/>
      <c r="G75" s="9"/>
      <c r="H75" s="9"/>
      <c r="I75" s="127"/>
      <c r="J75" s="127"/>
      <c r="K75" s="127"/>
      <c r="L75" s="127"/>
      <c r="M75" s="140"/>
      <c r="N75" s="3"/>
      <c r="O75" s="125"/>
      <c r="P75" s="3"/>
      <c r="Q75" s="3"/>
      <c r="R75" s="3"/>
    </row>
    <row r="76" spans="1:18" ht="1.5" customHeight="1" hidden="1">
      <c r="A76" s="134"/>
      <c r="B76" s="137"/>
      <c r="C76" s="127"/>
      <c r="D76" s="136"/>
      <c r="E76" s="127"/>
      <c r="F76" s="9"/>
      <c r="G76" s="9"/>
      <c r="H76" s="9"/>
      <c r="I76" s="136"/>
      <c r="J76" s="127"/>
      <c r="K76" s="127"/>
      <c r="L76" s="127"/>
      <c r="M76" s="140"/>
      <c r="N76" s="3"/>
      <c r="O76" s="125"/>
      <c r="P76" s="3"/>
      <c r="Q76" s="3"/>
      <c r="R76" s="3"/>
    </row>
    <row r="77" spans="1:18" ht="0.75" customHeight="1" thickBot="1">
      <c r="A77" s="135"/>
      <c r="B77" s="153"/>
      <c r="C77" s="127"/>
      <c r="D77" s="132" t="s">
        <v>359</v>
      </c>
      <c r="E77" s="127"/>
      <c r="F77" s="108"/>
      <c r="G77" s="108"/>
      <c r="H77" s="108"/>
      <c r="I77" s="132">
        <v>225</v>
      </c>
      <c r="J77" s="127"/>
      <c r="K77" s="127"/>
      <c r="L77" s="127"/>
      <c r="M77" s="140"/>
      <c r="N77" s="3"/>
      <c r="O77" s="125"/>
      <c r="P77" s="3"/>
      <c r="Q77" s="3"/>
      <c r="R77" s="3"/>
    </row>
    <row r="78" spans="1:18" ht="34.5" customHeight="1" thickBot="1">
      <c r="A78" s="133">
        <v>7</v>
      </c>
      <c r="B78" s="154" t="s">
        <v>208</v>
      </c>
      <c r="C78" s="127"/>
      <c r="D78" s="127"/>
      <c r="E78" s="127"/>
      <c r="F78" s="108">
        <v>312</v>
      </c>
      <c r="G78" s="108">
        <v>260</v>
      </c>
      <c r="H78" s="108">
        <v>248</v>
      </c>
      <c r="I78" s="127"/>
      <c r="J78" s="127"/>
      <c r="K78" s="127"/>
      <c r="L78" s="127"/>
      <c r="M78" s="140"/>
      <c r="N78" s="3"/>
      <c r="O78" s="125"/>
      <c r="P78" s="3"/>
      <c r="Q78" s="3"/>
      <c r="R78" s="3"/>
    </row>
    <row r="79" spans="1:18" ht="0.75" customHeight="1" hidden="1" thickBot="1">
      <c r="A79" s="134"/>
      <c r="B79" s="155"/>
      <c r="C79" s="128"/>
      <c r="D79" s="128"/>
      <c r="E79" s="128"/>
      <c r="F79" s="119"/>
      <c r="G79" s="119"/>
      <c r="H79" s="119"/>
      <c r="I79" s="128"/>
      <c r="J79" s="128"/>
      <c r="K79" s="128"/>
      <c r="L79" s="128"/>
      <c r="M79" s="146"/>
      <c r="N79" s="3"/>
      <c r="O79" s="125"/>
      <c r="P79" s="3"/>
      <c r="Q79" s="3"/>
      <c r="R79" s="3"/>
    </row>
    <row r="80" spans="1:18" ht="15.75" customHeight="1">
      <c r="A80" s="134"/>
      <c r="B80" s="155"/>
      <c r="C80" s="126"/>
      <c r="D80" s="126" t="s">
        <v>12</v>
      </c>
      <c r="E80" s="126" t="s">
        <v>1</v>
      </c>
      <c r="F80" s="118"/>
      <c r="G80" s="118"/>
      <c r="H80" s="118"/>
      <c r="I80" s="126">
        <v>237</v>
      </c>
      <c r="J80" s="126">
        <v>20</v>
      </c>
      <c r="K80" s="126">
        <v>0.77</v>
      </c>
      <c r="L80" s="126">
        <f>J80*K80</f>
        <v>15.4</v>
      </c>
      <c r="M80" s="139"/>
      <c r="N80" s="3"/>
      <c r="O80" s="125"/>
      <c r="P80" s="3"/>
      <c r="Q80" s="3"/>
      <c r="R80" s="3"/>
    </row>
    <row r="81" spans="1:18" ht="15.75" customHeight="1">
      <c r="A81" s="134"/>
      <c r="B81" s="137" t="s">
        <v>207</v>
      </c>
      <c r="C81" s="127"/>
      <c r="D81" s="127"/>
      <c r="E81" s="127"/>
      <c r="F81" s="108">
        <v>329</v>
      </c>
      <c r="G81" s="108">
        <v>274</v>
      </c>
      <c r="H81" s="108">
        <v>261</v>
      </c>
      <c r="I81" s="127"/>
      <c r="J81" s="127"/>
      <c r="K81" s="127"/>
      <c r="L81" s="127"/>
      <c r="M81" s="140"/>
      <c r="N81" s="3"/>
      <c r="O81" s="125"/>
      <c r="P81" s="3"/>
      <c r="Q81" s="3"/>
      <c r="R81" s="3"/>
    </row>
    <row r="82" spans="1:18" ht="15.75" customHeight="1">
      <c r="A82" s="134"/>
      <c r="B82" s="137"/>
      <c r="C82" s="127"/>
      <c r="D82" s="136"/>
      <c r="E82" s="127"/>
      <c r="F82" s="9"/>
      <c r="G82" s="9"/>
      <c r="H82" s="9"/>
      <c r="I82" s="136"/>
      <c r="J82" s="127"/>
      <c r="K82" s="127"/>
      <c r="L82" s="127"/>
      <c r="M82" s="140"/>
      <c r="N82" s="3"/>
      <c r="O82" s="125"/>
      <c r="P82" s="3"/>
      <c r="Q82" s="3"/>
      <c r="R82" s="3"/>
    </row>
    <row r="83" spans="1:18" ht="15.75" customHeight="1">
      <c r="A83" s="134"/>
      <c r="B83" s="138"/>
      <c r="C83" s="127"/>
      <c r="D83" s="132" t="s">
        <v>20</v>
      </c>
      <c r="E83" s="127"/>
      <c r="F83" s="108"/>
      <c r="G83" s="108"/>
      <c r="H83" s="108"/>
      <c r="I83" s="132">
        <v>248</v>
      </c>
      <c r="J83" s="127"/>
      <c r="K83" s="127"/>
      <c r="L83" s="127"/>
      <c r="M83" s="140"/>
      <c r="N83" s="3"/>
      <c r="O83" s="125"/>
      <c r="P83" s="3"/>
      <c r="Q83" s="3"/>
      <c r="R83" s="3"/>
    </row>
    <row r="84" spans="1:18" ht="15.75" customHeight="1">
      <c r="A84" s="134"/>
      <c r="B84" s="137" t="s">
        <v>247</v>
      </c>
      <c r="C84" s="127"/>
      <c r="D84" s="127"/>
      <c r="E84" s="127"/>
      <c r="F84" s="108">
        <v>345</v>
      </c>
      <c r="G84" s="108">
        <v>285.6</v>
      </c>
      <c r="H84" s="108">
        <v>272</v>
      </c>
      <c r="I84" s="127"/>
      <c r="J84" s="127"/>
      <c r="K84" s="127"/>
      <c r="L84" s="127"/>
      <c r="M84" s="140"/>
      <c r="N84" s="3"/>
      <c r="O84" s="125"/>
      <c r="P84" s="3"/>
      <c r="Q84" s="3"/>
      <c r="R84" s="3"/>
    </row>
    <row r="85" spans="1:18" ht="15.75" customHeight="1">
      <c r="A85" s="134"/>
      <c r="B85" s="137"/>
      <c r="C85" s="127"/>
      <c r="D85" s="136"/>
      <c r="E85" s="127"/>
      <c r="F85" s="9"/>
      <c r="G85" s="9"/>
      <c r="H85" s="9"/>
      <c r="I85" s="136"/>
      <c r="J85" s="127"/>
      <c r="K85" s="127"/>
      <c r="L85" s="127"/>
      <c r="M85" s="140"/>
      <c r="N85" s="3"/>
      <c r="O85" s="125"/>
      <c r="P85" s="3"/>
      <c r="Q85" s="3"/>
      <c r="R85" s="3"/>
    </row>
    <row r="86" spans="1:18" ht="15.75" customHeight="1" thickBot="1">
      <c r="A86" s="135"/>
      <c r="B86" s="153"/>
      <c r="C86" s="127"/>
      <c r="D86" s="132" t="s">
        <v>306</v>
      </c>
      <c r="E86" s="127"/>
      <c r="F86" s="108"/>
      <c r="G86" s="108"/>
      <c r="H86" s="108"/>
      <c r="I86" s="132">
        <v>260</v>
      </c>
      <c r="J86" s="127"/>
      <c r="K86" s="127"/>
      <c r="L86" s="127"/>
      <c r="M86" s="140"/>
      <c r="N86" s="3"/>
      <c r="O86" s="125"/>
      <c r="P86" s="3"/>
      <c r="Q86" s="3"/>
      <c r="R86" s="3"/>
    </row>
    <row r="87" spans="1:18" ht="15.75" customHeight="1">
      <c r="A87" s="133">
        <v>8</v>
      </c>
      <c r="B87" s="154" t="s">
        <v>378</v>
      </c>
      <c r="C87" s="127"/>
      <c r="D87" s="127"/>
      <c r="E87" s="127"/>
      <c r="F87" s="108">
        <v>361</v>
      </c>
      <c r="G87" s="108">
        <v>300.3</v>
      </c>
      <c r="H87" s="108">
        <v>286</v>
      </c>
      <c r="I87" s="127"/>
      <c r="J87" s="127"/>
      <c r="K87" s="127"/>
      <c r="L87" s="127"/>
      <c r="M87" s="140"/>
      <c r="N87" s="3"/>
      <c r="O87" s="125"/>
      <c r="P87" s="3"/>
      <c r="Q87" s="3"/>
      <c r="R87" s="3"/>
    </row>
    <row r="88" spans="1:18" ht="15.75" customHeight="1" thickBot="1">
      <c r="A88" s="134"/>
      <c r="B88" s="155"/>
      <c r="C88" s="128"/>
      <c r="D88" s="128"/>
      <c r="E88" s="128"/>
      <c r="F88" s="119"/>
      <c r="G88" s="119"/>
      <c r="H88" s="119"/>
      <c r="I88" s="128"/>
      <c r="J88" s="128"/>
      <c r="K88" s="128"/>
      <c r="L88" s="128"/>
      <c r="M88" s="146"/>
      <c r="N88" s="3"/>
      <c r="O88" s="125"/>
      <c r="P88" s="3"/>
      <c r="Q88" s="3"/>
      <c r="R88" s="3"/>
    </row>
    <row r="89" spans="1:18" ht="15.75" customHeight="1">
      <c r="A89" s="134"/>
      <c r="B89" s="155"/>
      <c r="C89" s="126"/>
      <c r="D89" s="126" t="s">
        <v>238</v>
      </c>
      <c r="E89" s="126" t="s">
        <v>1</v>
      </c>
      <c r="F89" s="118"/>
      <c r="G89" s="118"/>
      <c r="H89" s="118"/>
      <c r="I89" s="126">
        <v>220</v>
      </c>
      <c r="J89" s="126">
        <v>20</v>
      </c>
      <c r="K89" s="126">
        <v>0.55</v>
      </c>
      <c r="L89" s="126">
        <f>J89*K89</f>
        <v>11</v>
      </c>
      <c r="M89" s="139"/>
      <c r="N89" s="3"/>
      <c r="O89" s="125"/>
      <c r="P89" s="3"/>
      <c r="Q89" s="3"/>
      <c r="R89" s="3"/>
    </row>
    <row r="90" spans="1:18" ht="15.75" customHeight="1">
      <c r="A90" s="134"/>
      <c r="B90" s="137" t="s">
        <v>379</v>
      </c>
      <c r="C90" s="127"/>
      <c r="D90" s="127"/>
      <c r="E90" s="127"/>
      <c r="F90" s="108">
        <v>305</v>
      </c>
      <c r="G90" s="108">
        <v>254.1</v>
      </c>
      <c r="H90" s="108">
        <v>242</v>
      </c>
      <c r="I90" s="127"/>
      <c r="J90" s="127"/>
      <c r="K90" s="127"/>
      <c r="L90" s="127"/>
      <c r="M90" s="140"/>
      <c r="N90" s="3"/>
      <c r="O90" s="125"/>
      <c r="P90" s="3"/>
      <c r="Q90" s="3"/>
      <c r="R90" s="3"/>
    </row>
    <row r="91" spans="1:18" ht="15.75" customHeight="1">
      <c r="A91" s="134"/>
      <c r="B91" s="137"/>
      <c r="C91" s="127"/>
      <c r="D91" s="136"/>
      <c r="E91" s="127"/>
      <c r="F91" s="9"/>
      <c r="G91" s="9"/>
      <c r="H91" s="9"/>
      <c r="I91" s="136"/>
      <c r="J91" s="127"/>
      <c r="K91" s="127"/>
      <c r="L91" s="127"/>
      <c r="M91" s="140"/>
      <c r="N91" s="3"/>
      <c r="O91" s="125"/>
      <c r="P91" s="3"/>
      <c r="Q91" s="3"/>
      <c r="R91" s="3"/>
    </row>
    <row r="92" spans="1:18" ht="15.75" customHeight="1">
      <c r="A92" s="134"/>
      <c r="B92" s="138"/>
      <c r="C92" s="127"/>
      <c r="D92" s="132" t="s">
        <v>239</v>
      </c>
      <c r="E92" s="127"/>
      <c r="F92" s="108"/>
      <c r="G92" s="108"/>
      <c r="H92" s="108"/>
      <c r="I92" s="132">
        <v>238</v>
      </c>
      <c r="J92" s="127"/>
      <c r="K92" s="127"/>
      <c r="L92" s="127"/>
      <c r="M92" s="140"/>
      <c r="N92" s="3"/>
      <c r="O92" s="125"/>
      <c r="P92" s="3"/>
      <c r="Q92" s="3"/>
      <c r="R92" s="3"/>
    </row>
    <row r="93" spans="1:18" ht="15.75" customHeight="1">
      <c r="A93" s="134"/>
      <c r="B93" s="137" t="s">
        <v>380</v>
      </c>
      <c r="C93" s="127"/>
      <c r="D93" s="127"/>
      <c r="E93" s="127"/>
      <c r="F93" s="108">
        <v>330</v>
      </c>
      <c r="G93" s="108">
        <v>275</v>
      </c>
      <c r="H93" s="108">
        <v>262</v>
      </c>
      <c r="I93" s="127"/>
      <c r="J93" s="127"/>
      <c r="K93" s="127"/>
      <c r="L93" s="127"/>
      <c r="M93" s="140"/>
      <c r="N93" s="3"/>
      <c r="O93" s="125"/>
      <c r="P93" s="3"/>
      <c r="Q93" s="3"/>
      <c r="R93" s="3"/>
    </row>
    <row r="94" spans="1:18" ht="15.75" customHeight="1">
      <c r="A94" s="134"/>
      <c r="B94" s="137"/>
      <c r="C94" s="127"/>
      <c r="D94" s="136"/>
      <c r="E94" s="127"/>
      <c r="F94" s="9"/>
      <c r="G94" s="9"/>
      <c r="H94" s="9"/>
      <c r="I94" s="136"/>
      <c r="J94" s="127"/>
      <c r="K94" s="127"/>
      <c r="L94" s="127"/>
      <c r="M94" s="140"/>
      <c r="N94" s="3"/>
      <c r="O94" s="125"/>
      <c r="P94" s="3"/>
      <c r="Q94" s="3"/>
      <c r="R94" s="3"/>
    </row>
    <row r="95" spans="1:18" ht="15.75" customHeight="1" thickBot="1">
      <c r="A95" s="135"/>
      <c r="B95" s="153"/>
      <c r="C95" s="127"/>
      <c r="D95" s="132" t="s">
        <v>307</v>
      </c>
      <c r="E95" s="127"/>
      <c r="F95" s="108"/>
      <c r="G95" s="108"/>
      <c r="H95" s="108"/>
      <c r="I95" s="132">
        <v>249</v>
      </c>
      <c r="J95" s="127"/>
      <c r="K95" s="127"/>
      <c r="L95" s="127"/>
      <c r="M95" s="140"/>
      <c r="N95" s="3"/>
      <c r="O95" s="125"/>
      <c r="P95" s="3"/>
      <c r="Q95" s="3"/>
      <c r="R95" s="3"/>
    </row>
    <row r="96" spans="1:18" ht="15.75" customHeight="1">
      <c r="A96" s="133">
        <v>9</v>
      </c>
      <c r="B96" s="154" t="s">
        <v>206</v>
      </c>
      <c r="C96" s="127"/>
      <c r="D96" s="127"/>
      <c r="E96" s="127"/>
      <c r="F96" s="108">
        <v>346</v>
      </c>
      <c r="G96" s="108">
        <v>288</v>
      </c>
      <c r="H96" s="108">
        <v>274</v>
      </c>
      <c r="I96" s="127"/>
      <c r="J96" s="127"/>
      <c r="K96" s="127"/>
      <c r="L96" s="127"/>
      <c r="M96" s="140"/>
      <c r="N96" s="3"/>
      <c r="O96" s="125"/>
      <c r="P96" s="3"/>
      <c r="Q96" s="3"/>
      <c r="R96" s="3"/>
    </row>
    <row r="97" spans="1:18" ht="15.75" customHeight="1" thickBot="1">
      <c r="A97" s="134"/>
      <c r="B97" s="155"/>
      <c r="C97" s="128"/>
      <c r="D97" s="128"/>
      <c r="E97" s="128"/>
      <c r="F97" s="119"/>
      <c r="G97" s="119"/>
      <c r="H97" s="119"/>
      <c r="I97" s="128"/>
      <c r="J97" s="128"/>
      <c r="K97" s="128"/>
      <c r="L97" s="128"/>
      <c r="M97" s="146"/>
      <c r="N97" s="3"/>
      <c r="O97" s="125"/>
      <c r="P97" s="3"/>
      <c r="Q97" s="3"/>
      <c r="R97" s="3"/>
    </row>
    <row r="98" spans="1:18" ht="15.75" customHeight="1">
      <c r="A98" s="134"/>
      <c r="B98" s="155"/>
      <c r="C98" s="126"/>
      <c r="D98" s="126" t="s">
        <v>390</v>
      </c>
      <c r="E98" s="126" t="s">
        <v>1</v>
      </c>
      <c r="F98" s="118"/>
      <c r="G98" s="118"/>
      <c r="H98" s="118"/>
      <c r="I98" s="126">
        <v>259</v>
      </c>
      <c r="J98" s="126">
        <v>20</v>
      </c>
      <c r="K98" s="126">
        <v>0.75</v>
      </c>
      <c r="L98" s="126">
        <f>J98*K98</f>
        <v>15</v>
      </c>
      <c r="M98" s="139"/>
      <c r="N98" s="3"/>
      <c r="O98" s="125"/>
      <c r="P98" s="3"/>
      <c r="Q98" s="3"/>
      <c r="R98" s="3"/>
    </row>
    <row r="99" spans="1:18" ht="15.75" customHeight="1">
      <c r="A99" s="134"/>
      <c r="B99" s="137" t="s">
        <v>205</v>
      </c>
      <c r="C99" s="127"/>
      <c r="D99" s="127"/>
      <c r="E99" s="127"/>
      <c r="F99" s="108">
        <v>359</v>
      </c>
      <c r="G99" s="108">
        <v>299.5</v>
      </c>
      <c r="H99" s="108">
        <v>285</v>
      </c>
      <c r="I99" s="127"/>
      <c r="J99" s="127"/>
      <c r="K99" s="127"/>
      <c r="L99" s="127"/>
      <c r="M99" s="140"/>
      <c r="N99" s="3"/>
      <c r="O99" s="125"/>
      <c r="P99" s="3"/>
      <c r="Q99" s="3"/>
      <c r="R99" s="3"/>
    </row>
    <row r="100" spans="1:18" ht="15.75" customHeight="1">
      <c r="A100" s="134"/>
      <c r="B100" s="137"/>
      <c r="C100" s="127"/>
      <c r="D100" s="136"/>
      <c r="E100" s="127"/>
      <c r="F100" s="9"/>
      <c r="G100" s="9"/>
      <c r="H100" s="9"/>
      <c r="I100" s="136"/>
      <c r="J100" s="127"/>
      <c r="K100" s="127"/>
      <c r="L100" s="127"/>
      <c r="M100" s="140"/>
      <c r="N100" s="3"/>
      <c r="O100" s="125"/>
      <c r="P100" s="3"/>
      <c r="Q100" s="3"/>
      <c r="R100" s="3"/>
    </row>
    <row r="101" spans="1:18" ht="15.75" customHeight="1">
      <c r="A101" s="134"/>
      <c r="B101" s="138"/>
      <c r="C101" s="127"/>
      <c r="D101" s="132" t="s">
        <v>391</v>
      </c>
      <c r="E101" s="127"/>
      <c r="F101" s="108"/>
      <c r="G101" s="108"/>
      <c r="H101" s="108"/>
      <c r="I101" s="132">
        <v>275</v>
      </c>
      <c r="J101" s="127"/>
      <c r="K101" s="127"/>
      <c r="L101" s="127"/>
      <c r="M101" s="140"/>
      <c r="N101" s="3"/>
      <c r="O101" s="125"/>
      <c r="P101" s="3"/>
      <c r="Q101" s="3"/>
      <c r="R101" s="3"/>
    </row>
    <row r="102" spans="1:18" ht="15.75" customHeight="1">
      <c r="A102" s="134"/>
      <c r="B102" s="137" t="s">
        <v>284</v>
      </c>
      <c r="C102" s="127"/>
      <c r="D102" s="127"/>
      <c r="E102" s="127"/>
      <c r="F102" s="108">
        <v>382</v>
      </c>
      <c r="G102" s="108">
        <v>318</v>
      </c>
      <c r="H102" s="108">
        <v>303</v>
      </c>
      <c r="I102" s="127"/>
      <c r="J102" s="127"/>
      <c r="K102" s="127"/>
      <c r="L102" s="127"/>
      <c r="M102" s="140"/>
      <c r="N102" s="3"/>
      <c r="O102" s="125"/>
      <c r="P102" s="3"/>
      <c r="Q102" s="3"/>
      <c r="R102" s="3"/>
    </row>
    <row r="103" spans="1:18" ht="15.75" customHeight="1">
      <c r="A103" s="134"/>
      <c r="B103" s="137"/>
      <c r="C103" s="127"/>
      <c r="D103" s="136"/>
      <c r="E103" s="127"/>
      <c r="F103" s="9"/>
      <c r="G103" s="9"/>
      <c r="H103" s="9"/>
      <c r="I103" s="136"/>
      <c r="J103" s="127"/>
      <c r="K103" s="127"/>
      <c r="L103" s="127"/>
      <c r="M103" s="140"/>
      <c r="N103" s="3"/>
      <c r="O103" s="125"/>
      <c r="P103" s="3"/>
      <c r="Q103" s="3"/>
      <c r="R103" s="3"/>
    </row>
    <row r="104" spans="1:18" ht="15.75" customHeight="1" thickBot="1">
      <c r="A104" s="135"/>
      <c r="B104" s="153"/>
      <c r="C104" s="127"/>
      <c r="D104" s="132" t="s">
        <v>392</v>
      </c>
      <c r="E104" s="127"/>
      <c r="F104" s="108"/>
      <c r="G104" s="108"/>
      <c r="H104" s="108"/>
      <c r="I104" s="132">
        <v>286</v>
      </c>
      <c r="J104" s="127"/>
      <c r="K104" s="127"/>
      <c r="L104" s="127"/>
      <c r="M104" s="140"/>
      <c r="N104" s="3"/>
      <c r="O104" s="125"/>
      <c r="P104" s="3"/>
      <c r="Q104" s="3"/>
      <c r="R104" s="3"/>
    </row>
    <row r="105" spans="1:18" ht="15.75" customHeight="1">
      <c r="A105" s="133">
        <v>10</v>
      </c>
      <c r="B105" s="154" t="s">
        <v>204</v>
      </c>
      <c r="C105" s="127"/>
      <c r="D105" s="127"/>
      <c r="E105" s="127"/>
      <c r="F105" s="108">
        <v>397</v>
      </c>
      <c r="G105" s="108">
        <v>331</v>
      </c>
      <c r="H105" s="108">
        <v>315</v>
      </c>
      <c r="I105" s="127"/>
      <c r="J105" s="127"/>
      <c r="K105" s="127"/>
      <c r="L105" s="127"/>
      <c r="M105" s="140"/>
      <c r="N105" s="3"/>
      <c r="O105" s="3"/>
      <c r="P105" s="3"/>
      <c r="Q105" s="3"/>
      <c r="R105" s="3"/>
    </row>
    <row r="106" spans="1:18" ht="15.75" customHeight="1" thickBot="1">
      <c r="A106" s="134"/>
      <c r="B106" s="155"/>
      <c r="C106" s="128"/>
      <c r="D106" s="128"/>
      <c r="E106" s="128"/>
      <c r="F106" s="119"/>
      <c r="G106" s="119"/>
      <c r="H106" s="119"/>
      <c r="I106" s="128"/>
      <c r="J106" s="128"/>
      <c r="K106" s="128"/>
      <c r="L106" s="128"/>
      <c r="M106" s="146"/>
      <c r="N106" s="3"/>
      <c r="O106" s="3"/>
      <c r="P106" s="3"/>
      <c r="Q106" s="3"/>
      <c r="R106" s="3"/>
    </row>
    <row r="107" spans="1:18" ht="15.75" customHeight="1">
      <c r="A107" s="134"/>
      <c r="B107" s="155"/>
      <c r="C107" s="126"/>
      <c r="D107" s="126" t="s">
        <v>360</v>
      </c>
      <c r="E107" s="126" t="s">
        <v>5</v>
      </c>
      <c r="F107" s="118"/>
      <c r="G107" s="118"/>
      <c r="H107" s="118"/>
      <c r="I107" s="126">
        <v>279</v>
      </c>
      <c r="J107" s="126">
        <v>10</v>
      </c>
      <c r="K107" s="126">
        <v>0.41</v>
      </c>
      <c r="L107" s="126">
        <f>J107*K107</f>
        <v>4.1</v>
      </c>
      <c r="M107" s="139"/>
      <c r="N107" s="3"/>
      <c r="O107" s="3"/>
      <c r="P107" s="3"/>
      <c r="Q107" s="3"/>
      <c r="R107" s="3"/>
    </row>
    <row r="108" spans="1:18" ht="15.75" customHeight="1">
      <c r="A108" s="134"/>
      <c r="B108" s="137" t="s">
        <v>203</v>
      </c>
      <c r="C108" s="127"/>
      <c r="D108" s="127"/>
      <c r="E108" s="127"/>
      <c r="F108" s="108">
        <v>387</v>
      </c>
      <c r="G108" s="108">
        <v>323</v>
      </c>
      <c r="H108" s="108">
        <v>307</v>
      </c>
      <c r="I108" s="127"/>
      <c r="J108" s="127"/>
      <c r="K108" s="127"/>
      <c r="L108" s="127"/>
      <c r="M108" s="140"/>
      <c r="N108" s="3"/>
      <c r="O108" s="3"/>
      <c r="P108" s="3"/>
      <c r="Q108" s="3"/>
      <c r="R108" s="3"/>
    </row>
    <row r="109" spans="1:18" ht="15.75" customHeight="1">
      <c r="A109" s="134"/>
      <c r="B109" s="137"/>
      <c r="C109" s="127"/>
      <c r="D109" s="136"/>
      <c r="E109" s="127"/>
      <c r="F109" s="9"/>
      <c r="G109" s="9"/>
      <c r="H109" s="9"/>
      <c r="I109" s="136"/>
      <c r="J109" s="127"/>
      <c r="K109" s="127"/>
      <c r="L109" s="127"/>
      <c r="M109" s="140"/>
      <c r="N109" s="3"/>
      <c r="O109" s="3"/>
      <c r="P109" s="3"/>
      <c r="Q109" s="3"/>
      <c r="R109" s="3"/>
    </row>
    <row r="110" spans="1:18" ht="15.75" customHeight="1">
      <c r="A110" s="134"/>
      <c r="B110" s="138"/>
      <c r="C110" s="127"/>
      <c r="D110" s="132" t="s">
        <v>361</v>
      </c>
      <c r="E110" s="127"/>
      <c r="F110" s="108"/>
      <c r="G110" s="108"/>
      <c r="H110" s="108"/>
      <c r="I110" s="132">
        <v>294</v>
      </c>
      <c r="J110" s="127"/>
      <c r="K110" s="127"/>
      <c r="L110" s="127"/>
      <c r="M110" s="140"/>
      <c r="N110" s="3"/>
      <c r="O110" s="3"/>
      <c r="P110" s="3"/>
      <c r="Q110" s="3"/>
      <c r="R110" s="3"/>
    </row>
    <row r="111" spans="1:18" ht="15.75" customHeight="1">
      <c r="A111" s="134"/>
      <c r="B111" s="137" t="s">
        <v>283</v>
      </c>
      <c r="C111" s="127"/>
      <c r="D111" s="127"/>
      <c r="E111" s="127"/>
      <c r="F111" s="108">
        <v>408</v>
      </c>
      <c r="G111" s="108">
        <v>340</v>
      </c>
      <c r="H111" s="108">
        <v>323</v>
      </c>
      <c r="I111" s="127"/>
      <c r="J111" s="127"/>
      <c r="K111" s="127"/>
      <c r="L111" s="127"/>
      <c r="M111" s="140"/>
      <c r="N111" s="3"/>
      <c r="O111" s="3"/>
      <c r="P111" s="3"/>
      <c r="Q111" s="3"/>
      <c r="R111" s="3"/>
    </row>
    <row r="112" spans="1:18" ht="15.75" customHeight="1">
      <c r="A112" s="134"/>
      <c r="B112" s="137"/>
      <c r="C112" s="127"/>
      <c r="D112" s="136"/>
      <c r="E112" s="127"/>
      <c r="F112" s="9"/>
      <c r="G112" s="9"/>
      <c r="H112" s="9"/>
      <c r="I112" s="136"/>
      <c r="J112" s="127"/>
      <c r="K112" s="127"/>
      <c r="L112" s="127"/>
      <c r="M112" s="140"/>
      <c r="N112" s="3"/>
      <c r="O112" s="3"/>
      <c r="P112" s="3"/>
      <c r="Q112" s="3"/>
      <c r="R112" s="3"/>
    </row>
    <row r="113" spans="1:18" ht="15.75" customHeight="1" thickBot="1">
      <c r="A113" s="135"/>
      <c r="B113" s="153"/>
      <c r="C113" s="127"/>
      <c r="D113" s="132" t="s">
        <v>362</v>
      </c>
      <c r="E113" s="127"/>
      <c r="F113" s="108"/>
      <c r="G113" s="108"/>
      <c r="H113" s="108"/>
      <c r="I113" s="132">
        <v>308</v>
      </c>
      <c r="J113" s="127"/>
      <c r="K113" s="127"/>
      <c r="L113" s="127"/>
      <c r="M113" s="140"/>
      <c r="N113" s="3"/>
      <c r="O113" s="3"/>
      <c r="P113" s="3"/>
      <c r="Q113" s="3"/>
      <c r="R113" s="3"/>
    </row>
    <row r="114" spans="1:18" ht="15.75" customHeight="1">
      <c r="A114" s="133">
        <v>11</v>
      </c>
      <c r="B114" s="154" t="s">
        <v>394</v>
      </c>
      <c r="C114" s="127"/>
      <c r="D114" s="127"/>
      <c r="E114" s="127"/>
      <c r="F114" s="108">
        <v>427</v>
      </c>
      <c r="G114" s="108">
        <v>356</v>
      </c>
      <c r="H114" s="108">
        <v>339</v>
      </c>
      <c r="I114" s="127"/>
      <c r="J114" s="127"/>
      <c r="K114" s="127"/>
      <c r="L114" s="127"/>
      <c r="M114" s="140"/>
      <c r="N114" s="3"/>
      <c r="O114" s="125"/>
      <c r="P114" s="3"/>
      <c r="Q114" s="3"/>
      <c r="R114" s="3"/>
    </row>
    <row r="115" spans="1:18" ht="15.75" customHeight="1" thickBot="1">
      <c r="A115" s="134"/>
      <c r="B115" s="155"/>
      <c r="C115" s="128"/>
      <c r="D115" s="128"/>
      <c r="E115" s="128"/>
      <c r="F115" s="119"/>
      <c r="G115" s="119"/>
      <c r="H115" s="119"/>
      <c r="I115" s="128"/>
      <c r="J115" s="128"/>
      <c r="K115" s="128"/>
      <c r="L115" s="128"/>
      <c r="M115" s="146"/>
      <c r="N115" s="3"/>
      <c r="O115" s="125"/>
      <c r="P115" s="3"/>
      <c r="Q115" s="3"/>
      <c r="R115" s="3"/>
    </row>
    <row r="116" spans="1:18" ht="15.75" customHeight="1">
      <c r="A116" s="134"/>
      <c r="B116" s="155"/>
      <c r="C116" s="126"/>
      <c r="D116" s="126" t="s">
        <v>99</v>
      </c>
      <c r="E116" s="126" t="s">
        <v>5</v>
      </c>
      <c r="F116" s="118"/>
      <c r="G116" s="118"/>
      <c r="H116" s="118"/>
      <c r="I116" s="126">
        <v>321</v>
      </c>
      <c r="J116" s="126">
        <v>10</v>
      </c>
      <c r="K116" s="126">
        <v>0.59</v>
      </c>
      <c r="L116" s="126">
        <f>J116*K116</f>
        <v>5.8999999999999995</v>
      </c>
      <c r="M116" s="139"/>
      <c r="N116" s="3"/>
      <c r="O116" s="125"/>
      <c r="P116" s="3"/>
      <c r="Q116" s="3"/>
      <c r="R116" s="3"/>
    </row>
    <row r="117" spans="1:18" ht="15.75" customHeight="1">
      <c r="A117" s="134"/>
      <c r="B117" s="137" t="s">
        <v>395</v>
      </c>
      <c r="C117" s="127"/>
      <c r="D117" s="127"/>
      <c r="E117" s="127"/>
      <c r="F117" s="108">
        <v>445</v>
      </c>
      <c r="G117" s="108">
        <v>371</v>
      </c>
      <c r="H117" s="108">
        <v>353</v>
      </c>
      <c r="I117" s="127"/>
      <c r="J117" s="127"/>
      <c r="K117" s="127"/>
      <c r="L117" s="127"/>
      <c r="M117" s="140"/>
      <c r="N117" s="3"/>
      <c r="O117" s="125"/>
      <c r="P117" s="3"/>
      <c r="Q117" s="3"/>
      <c r="R117" s="3"/>
    </row>
    <row r="118" spans="1:18" ht="15.75" customHeight="1">
      <c r="A118" s="134"/>
      <c r="B118" s="137"/>
      <c r="C118" s="127"/>
      <c r="D118" s="136"/>
      <c r="E118" s="127"/>
      <c r="F118" s="9"/>
      <c r="G118" s="9"/>
      <c r="H118" s="9"/>
      <c r="I118" s="136"/>
      <c r="J118" s="127"/>
      <c r="K118" s="127"/>
      <c r="L118" s="127"/>
      <c r="M118" s="140"/>
      <c r="N118" s="3"/>
      <c r="O118" s="125"/>
      <c r="P118" s="3"/>
      <c r="Q118" s="3"/>
      <c r="R118" s="3"/>
    </row>
    <row r="119" spans="1:18" ht="15.75" customHeight="1">
      <c r="A119" s="134"/>
      <c r="B119" s="138"/>
      <c r="C119" s="127"/>
      <c r="D119" s="132" t="s">
        <v>100</v>
      </c>
      <c r="E119" s="127"/>
      <c r="F119" s="108"/>
      <c r="G119" s="108"/>
      <c r="H119" s="108"/>
      <c r="I119" s="132">
        <v>337</v>
      </c>
      <c r="J119" s="127"/>
      <c r="K119" s="127"/>
      <c r="L119" s="127"/>
      <c r="M119" s="140"/>
      <c r="N119" s="3"/>
      <c r="O119" s="125"/>
      <c r="P119" s="3"/>
      <c r="Q119" s="3"/>
      <c r="R119" s="3"/>
    </row>
    <row r="120" spans="1:18" ht="15.75" customHeight="1">
      <c r="A120" s="134"/>
      <c r="B120" s="137" t="s">
        <v>396</v>
      </c>
      <c r="C120" s="127"/>
      <c r="D120" s="127"/>
      <c r="E120" s="127"/>
      <c r="F120" s="108">
        <v>467</v>
      </c>
      <c r="G120" s="108">
        <v>389.5</v>
      </c>
      <c r="H120" s="108">
        <v>371</v>
      </c>
      <c r="I120" s="127"/>
      <c r="J120" s="127"/>
      <c r="K120" s="127"/>
      <c r="L120" s="127"/>
      <c r="M120" s="140"/>
      <c r="N120" s="3"/>
      <c r="O120" s="125"/>
      <c r="P120" s="3"/>
      <c r="Q120" s="3"/>
      <c r="R120" s="3"/>
    </row>
    <row r="121" spans="1:18" ht="15.75" customHeight="1">
      <c r="A121" s="134"/>
      <c r="B121" s="137"/>
      <c r="C121" s="127"/>
      <c r="D121" s="136"/>
      <c r="E121" s="127"/>
      <c r="F121" s="9"/>
      <c r="G121" s="9"/>
      <c r="H121" s="9"/>
      <c r="I121" s="136"/>
      <c r="J121" s="127"/>
      <c r="K121" s="127"/>
      <c r="L121" s="127"/>
      <c r="M121" s="140"/>
      <c r="N121" s="3"/>
      <c r="O121" s="125"/>
      <c r="P121" s="3"/>
      <c r="Q121" s="3"/>
      <c r="R121" s="3"/>
    </row>
    <row r="122" spans="1:18" ht="15.75" customHeight="1" thickBot="1">
      <c r="A122" s="135"/>
      <c r="B122" s="153"/>
      <c r="C122" s="127"/>
      <c r="D122" s="132" t="s">
        <v>308</v>
      </c>
      <c r="E122" s="127"/>
      <c r="F122" s="108">
        <v>492</v>
      </c>
      <c r="G122" s="108">
        <v>410</v>
      </c>
      <c r="H122" s="108">
        <v>391</v>
      </c>
      <c r="I122" s="132">
        <v>355</v>
      </c>
      <c r="J122" s="127"/>
      <c r="K122" s="127"/>
      <c r="L122" s="127"/>
      <c r="M122" s="140"/>
      <c r="N122" s="3"/>
      <c r="O122" s="125"/>
      <c r="P122" s="3"/>
      <c r="Q122" s="3"/>
      <c r="R122" s="3"/>
    </row>
    <row r="123" spans="1:18" ht="15.75" customHeight="1">
      <c r="A123" s="133">
        <v>12</v>
      </c>
      <c r="B123" s="154" t="s">
        <v>381</v>
      </c>
      <c r="C123" s="127"/>
      <c r="D123" s="127"/>
      <c r="E123" s="127"/>
      <c r="F123" s="108"/>
      <c r="G123" s="108"/>
      <c r="H123" s="108"/>
      <c r="I123" s="127"/>
      <c r="J123" s="127"/>
      <c r="K123" s="127"/>
      <c r="L123" s="127"/>
      <c r="M123" s="140"/>
      <c r="N123" s="3"/>
      <c r="O123" s="125"/>
      <c r="P123" s="3"/>
      <c r="Q123" s="3"/>
      <c r="R123" s="3"/>
    </row>
    <row r="124" spans="1:18" ht="15.75" customHeight="1" thickBot="1">
      <c r="A124" s="134"/>
      <c r="B124" s="155"/>
      <c r="C124" s="128"/>
      <c r="D124" s="128"/>
      <c r="E124" s="128"/>
      <c r="F124" s="119"/>
      <c r="G124" s="119"/>
      <c r="H124" s="119"/>
      <c r="I124" s="128"/>
      <c r="J124" s="128"/>
      <c r="K124" s="128"/>
      <c r="L124" s="128"/>
      <c r="M124" s="146"/>
      <c r="N124" s="3"/>
      <c r="O124" s="125"/>
      <c r="P124" s="3"/>
      <c r="Q124" s="3"/>
      <c r="R124" s="3"/>
    </row>
    <row r="125" spans="1:18" ht="15.75" customHeight="1">
      <c r="A125" s="134"/>
      <c r="B125" s="155"/>
      <c r="C125" s="126"/>
      <c r="D125" s="126" t="s">
        <v>366</v>
      </c>
      <c r="E125" s="126" t="s">
        <v>2</v>
      </c>
      <c r="F125" s="118"/>
      <c r="G125" s="118"/>
      <c r="H125" s="118"/>
      <c r="I125" s="126">
        <v>907</v>
      </c>
      <c r="J125" s="126">
        <v>6</v>
      </c>
      <c r="K125" s="126">
        <v>1.21</v>
      </c>
      <c r="L125" s="126">
        <f>J125*K125</f>
        <v>7.26</v>
      </c>
      <c r="M125" s="139"/>
      <c r="N125" s="3"/>
      <c r="O125" s="125"/>
      <c r="P125" s="3"/>
      <c r="Q125" s="3"/>
      <c r="R125" s="3"/>
    </row>
    <row r="126" spans="1:18" ht="15.75" customHeight="1">
      <c r="A126" s="134"/>
      <c r="B126" s="137" t="s">
        <v>382</v>
      </c>
      <c r="C126" s="127"/>
      <c r="D126" s="127"/>
      <c r="E126" s="127"/>
      <c r="F126" s="108">
        <v>1257</v>
      </c>
      <c r="G126" s="108">
        <v>1047</v>
      </c>
      <c r="H126" s="108">
        <v>998</v>
      </c>
      <c r="I126" s="127"/>
      <c r="J126" s="127"/>
      <c r="K126" s="127"/>
      <c r="L126" s="127"/>
      <c r="M126" s="140"/>
      <c r="N126" s="3"/>
      <c r="O126" s="125"/>
      <c r="P126" s="3"/>
      <c r="Q126" s="3"/>
      <c r="R126" s="3"/>
    </row>
    <row r="127" spans="1:18" ht="15.75" customHeight="1">
      <c r="A127" s="134"/>
      <c r="B127" s="137"/>
      <c r="C127" s="127"/>
      <c r="D127" s="136"/>
      <c r="E127" s="127"/>
      <c r="F127" s="9"/>
      <c r="G127" s="9"/>
      <c r="H127" s="9"/>
      <c r="I127" s="136"/>
      <c r="J127" s="127"/>
      <c r="K127" s="127"/>
      <c r="L127" s="127"/>
      <c r="M127" s="140"/>
      <c r="N127" s="3"/>
      <c r="O127" s="125"/>
      <c r="P127" s="3"/>
      <c r="Q127" s="3"/>
      <c r="R127" s="3"/>
    </row>
    <row r="128" spans="1:18" ht="15.75" customHeight="1">
      <c r="A128" s="134"/>
      <c r="B128" s="138"/>
      <c r="C128" s="127"/>
      <c r="D128" s="132" t="s">
        <v>367</v>
      </c>
      <c r="E128" s="127"/>
      <c r="F128" s="108"/>
      <c r="G128" s="108"/>
      <c r="H128" s="108"/>
      <c r="I128" s="132">
        <v>952</v>
      </c>
      <c r="J128" s="127"/>
      <c r="K128" s="127"/>
      <c r="L128" s="127"/>
      <c r="M128" s="140"/>
      <c r="N128" s="3"/>
      <c r="O128" s="125"/>
      <c r="P128" s="3"/>
      <c r="Q128" s="3"/>
      <c r="R128" s="3"/>
    </row>
    <row r="129" spans="1:18" ht="15.75" customHeight="1">
      <c r="A129" s="134"/>
      <c r="B129" s="137" t="s">
        <v>383</v>
      </c>
      <c r="C129" s="127"/>
      <c r="D129" s="127"/>
      <c r="E129" s="127"/>
      <c r="F129" s="108">
        <v>1320</v>
      </c>
      <c r="G129" s="108">
        <v>1110</v>
      </c>
      <c r="H129" s="108">
        <v>1047</v>
      </c>
      <c r="I129" s="127"/>
      <c r="J129" s="127"/>
      <c r="K129" s="127"/>
      <c r="L129" s="127"/>
      <c r="M129" s="140"/>
      <c r="N129" s="3"/>
      <c r="O129" s="125"/>
      <c r="P129" s="3"/>
      <c r="Q129" s="3"/>
      <c r="R129" s="3"/>
    </row>
    <row r="130" spans="1:18" ht="15.75" customHeight="1">
      <c r="A130" s="134"/>
      <c r="B130" s="137"/>
      <c r="C130" s="127"/>
      <c r="D130" s="136"/>
      <c r="E130" s="127"/>
      <c r="F130" s="9"/>
      <c r="G130" s="9"/>
      <c r="H130" s="9"/>
      <c r="I130" s="136"/>
      <c r="J130" s="127"/>
      <c r="K130" s="127"/>
      <c r="L130" s="127"/>
      <c r="M130" s="140"/>
      <c r="N130" s="3"/>
      <c r="O130" s="125"/>
      <c r="P130" s="3"/>
      <c r="Q130" s="3"/>
      <c r="R130" s="3"/>
    </row>
    <row r="131" spans="1:18" ht="15.75" customHeight="1" thickBot="1">
      <c r="A131" s="135"/>
      <c r="B131" s="153"/>
      <c r="C131" s="127"/>
      <c r="D131" s="132" t="s">
        <v>368</v>
      </c>
      <c r="E131" s="127"/>
      <c r="F131" s="108"/>
      <c r="G131" s="108"/>
      <c r="H131" s="108"/>
      <c r="I131" s="132">
        <v>1001</v>
      </c>
      <c r="J131" s="127"/>
      <c r="K131" s="127"/>
      <c r="L131" s="127"/>
      <c r="M131" s="140"/>
      <c r="N131" s="3"/>
      <c r="O131" s="125"/>
      <c r="P131" s="3"/>
      <c r="Q131" s="3"/>
      <c r="R131" s="3"/>
    </row>
    <row r="132" spans="1:18" ht="15.75" customHeight="1">
      <c r="A132" s="133">
        <v>13</v>
      </c>
      <c r="B132" s="154" t="s">
        <v>201</v>
      </c>
      <c r="C132" s="127"/>
      <c r="D132" s="127"/>
      <c r="E132" s="127"/>
      <c r="F132" s="108">
        <v>1387</v>
      </c>
      <c r="G132" s="108">
        <v>1157</v>
      </c>
      <c r="H132" s="108">
        <v>1101</v>
      </c>
      <c r="I132" s="127"/>
      <c r="J132" s="127"/>
      <c r="K132" s="127"/>
      <c r="L132" s="127"/>
      <c r="M132" s="140"/>
      <c r="N132" s="3"/>
      <c r="O132" s="125"/>
      <c r="P132" s="3"/>
      <c r="Q132" s="3"/>
      <c r="R132" s="3"/>
    </row>
    <row r="133" spans="1:18" ht="15.75" customHeight="1" thickBot="1">
      <c r="A133" s="134"/>
      <c r="B133" s="155"/>
      <c r="C133" s="128"/>
      <c r="D133" s="128"/>
      <c r="E133" s="128"/>
      <c r="F133" s="119"/>
      <c r="G133" s="119"/>
      <c r="H133" s="119"/>
      <c r="I133" s="128"/>
      <c r="J133" s="128"/>
      <c r="K133" s="128"/>
      <c r="L133" s="128"/>
      <c r="M133" s="146"/>
      <c r="N133" s="3"/>
      <c r="O133" s="125"/>
      <c r="P133" s="3"/>
      <c r="Q133" s="3"/>
      <c r="R133" s="3"/>
    </row>
    <row r="134" spans="1:18" ht="15.75" customHeight="1">
      <c r="A134" s="134"/>
      <c r="B134" s="155"/>
      <c r="C134" s="126"/>
      <c r="D134" s="126" t="s">
        <v>101</v>
      </c>
      <c r="E134" s="126" t="s">
        <v>2</v>
      </c>
      <c r="F134" s="118"/>
      <c r="G134" s="118"/>
      <c r="H134" s="118"/>
      <c r="I134" s="126">
        <v>1122</v>
      </c>
      <c r="J134" s="126">
        <v>6</v>
      </c>
      <c r="K134" s="126">
        <v>1.89</v>
      </c>
      <c r="L134" s="126">
        <f>J134*K134</f>
        <v>11.34</v>
      </c>
      <c r="M134" s="139"/>
      <c r="N134" s="3"/>
      <c r="O134" s="125"/>
      <c r="P134" s="3"/>
      <c r="Q134" s="3"/>
      <c r="R134" s="3"/>
    </row>
    <row r="135" spans="1:18" ht="15.75" customHeight="1">
      <c r="A135" s="134"/>
      <c r="B135" s="137" t="s">
        <v>202</v>
      </c>
      <c r="C135" s="127"/>
      <c r="D135" s="127"/>
      <c r="E135" s="127"/>
      <c r="F135" s="108">
        <v>1555</v>
      </c>
      <c r="G135" s="108">
        <v>1296</v>
      </c>
      <c r="H135" s="108">
        <v>1235</v>
      </c>
      <c r="I135" s="127"/>
      <c r="J135" s="127"/>
      <c r="K135" s="127"/>
      <c r="L135" s="127"/>
      <c r="M135" s="140"/>
      <c r="N135" s="3"/>
      <c r="O135" s="125"/>
      <c r="P135" s="3"/>
      <c r="Q135" s="3"/>
      <c r="R135" s="3"/>
    </row>
    <row r="136" spans="1:18" ht="15.75" customHeight="1">
      <c r="A136" s="134"/>
      <c r="B136" s="137"/>
      <c r="C136" s="127"/>
      <c r="D136" s="136"/>
      <c r="E136" s="127"/>
      <c r="F136" s="9"/>
      <c r="G136" s="9"/>
      <c r="H136" s="9"/>
      <c r="I136" s="136"/>
      <c r="J136" s="127"/>
      <c r="K136" s="127"/>
      <c r="L136" s="127"/>
      <c r="M136" s="140"/>
      <c r="N136" s="3"/>
      <c r="O136" s="125"/>
      <c r="P136" s="3"/>
      <c r="Q136" s="3"/>
      <c r="R136" s="3"/>
    </row>
    <row r="137" spans="1:18" ht="15.75" customHeight="1">
      <c r="A137" s="134"/>
      <c r="B137" s="138"/>
      <c r="C137" s="127"/>
      <c r="D137" s="132" t="s">
        <v>102</v>
      </c>
      <c r="E137" s="127"/>
      <c r="F137" s="108"/>
      <c r="G137" s="108"/>
      <c r="H137" s="108"/>
      <c r="I137" s="132">
        <v>1178</v>
      </c>
      <c r="J137" s="127"/>
      <c r="K137" s="127"/>
      <c r="L137" s="127"/>
      <c r="M137" s="140"/>
      <c r="N137" s="3"/>
      <c r="O137" s="125"/>
      <c r="P137" s="3"/>
      <c r="Q137" s="3"/>
      <c r="R137" s="3"/>
    </row>
    <row r="138" spans="1:18" ht="15.75" customHeight="1">
      <c r="A138" s="134"/>
      <c r="B138" s="137" t="s">
        <v>282</v>
      </c>
      <c r="C138" s="127"/>
      <c r="D138" s="127"/>
      <c r="E138" s="127"/>
      <c r="F138" s="108">
        <v>1635</v>
      </c>
      <c r="G138" s="108">
        <v>1360</v>
      </c>
      <c r="H138" s="108">
        <v>1296</v>
      </c>
      <c r="I138" s="127"/>
      <c r="J138" s="127"/>
      <c r="K138" s="127"/>
      <c r="L138" s="127"/>
      <c r="M138" s="140"/>
      <c r="N138" s="3"/>
      <c r="O138" s="125"/>
      <c r="P138" s="3"/>
      <c r="Q138" s="3"/>
      <c r="R138" s="3"/>
    </row>
    <row r="139" spans="1:18" ht="15.75" customHeight="1">
      <c r="A139" s="134"/>
      <c r="B139" s="137"/>
      <c r="C139" s="127"/>
      <c r="D139" s="136"/>
      <c r="E139" s="127"/>
      <c r="F139" s="9"/>
      <c r="G139" s="9"/>
      <c r="H139" s="9"/>
      <c r="I139" s="136"/>
      <c r="J139" s="127"/>
      <c r="K139" s="127"/>
      <c r="L139" s="127"/>
      <c r="M139" s="140"/>
      <c r="N139" s="3"/>
      <c r="O139" s="125"/>
      <c r="P139" s="3"/>
      <c r="Q139" s="3"/>
      <c r="R139" s="3"/>
    </row>
    <row r="140" spans="1:18" ht="15.75" customHeight="1" thickBot="1">
      <c r="A140" s="135"/>
      <c r="B140" s="153"/>
      <c r="C140" s="127"/>
      <c r="D140" s="132" t="s">
        <v>309</v>
      </c>
      <c r="E140" s="127"/>
      <c r="F140" s="108"/>
      <c r="G140" s="108"/>
      <c r="H140" s="108"/>
      <c r="I140" s="132">
        <v>1184</v>
      </c>
      <c r="J140" s="127"/>
      <c r="K140" s="127"/>
      <c r="L140" s="127"/>
      <c r="M140" s="140"/>
      <c r="N140" s="3"/>
      <c r="O140" s="125"/>
      <c r="P140" s="3"/>
      <c r="Q140" s="3"/>
      <c r="R140" s="3"/>
    </row>
    <row r="141" spans="1:18" ht="15.75" customHeight="1">
      <c r="A141" s="133">
        <v>14</v>
      </c>
      <c r="B141" s="154" t="s">
        <v>384</v>
      </c>
      <c r="C141" s="127"/>
      <c r="D141" s="127"/>
      <c r="E141" s="127"/>
      <c r="F141" s="108">
        <v>1642</v>
      </c>
      <c r="G141" s="108">
        <v>1368</v>
      </c>
      <c r="H141" s="108">
        <v>1302</v>
      </c>
      <c r="I141" s="127"/>
      <c r="J141" s="127"/>
      <c r="K141" s="127"/>
      <c r="L141" s="127"/>
      <c r="M141" s="140"/>
      <c r="N141" s="3"/>
      <c r="O141" s="125"/>
      <c r="P141" s="3"/>
      <c r="Q141" s="3"/>
      <c r="R141" s="3"/>
    </row>
    <row r="142" spans="1:18" ht="15.75" customHeight="1" thickBot="1">
      <c r="A142" s="134"/>
      <c r="B142" s="155"/>
      <c r="C142" s="128"/>
      <c r="D142" s="128"/>
      <c r="E142" s="128"/>
      <c r="F142" s="119"/>
      <c r="G142" s="119"/>
      <c r="H142" s="119"/>
      <c r="I142" s="128"/>
      <c r="J142" s="128"/>
      <c r="K142" s="128"/>
      <c r="L142" s="128"/>
      <c r="M142" s="146"/>
      <c r="N142" s="3"/>
      <c r="O142" s="125"/>
      <c r="P142" s="3"/>
      <c r="Q142" s="3"/>
      <c r="R142" s="3"/>
    </row>
    <row r="143" spans="1:18" ht="15.75" customHeight="1">
      <c r="A143" s="134"/>
      <c r="B143" s="155"/>
      <c r="C143" s="126"/>
      <c r="D143" s="126" t="s">
        <v>363</v>
      </c>
      <c r="E143" s="126" t="s">
        <v>2</v>
      </c>
      <c r="F143" s="118"/>
      <c r="G143" s="118"/>
      <c r="H143" s="118"/>
      <c r="I143" s="126">
        <v>1097</v>
      </c>
      <c r="J143" s="126">
        <v>6</v>
      </c>
      <c r="K143" s="126">
        <v>1.8</v>
      </c>
      <c r="L143" s="126">
        <f>J143*K143</f>
        <v>10.8</v>
      </c>
      <c r="M143" s="139"/>
      <c r="N143" s="3"/>
      <c r="O143" s="125"/>
      <c r="P143" s="3"/>
      <c r="Q143" s="3"/>
      <c r="R143" s="3"/>
    </row>
    <row r="144" spans="1:18" ht="15.75" customHeight="1">
      <c r="A144" s="134"/>
      <c r="B144" s="137" t="s">
        <v>385</v>
      </c>
      <c r="C144" s="127"/>
      <c r="D144" s="127"/>
      <c r="E144" s="127"/>
      <c r="F144" s="108"/>
      <c r="G144" s="108"/>
      <c r="H144" s="108"/>
      <c r="I144" s="127"/>
      <c r="J144" s="127"/>
      <c r="K144" s="127"/>
      <c r="L144" s="127"/>
      <c r="M144" s="140"/>
      <c r="N144" s="3"/>
      <c r="O144" s="125"/>
      <c r="P144" s="3"/>
      <c r="Q144" s="3"/>
      <c r="R144" s="3"/>
    </row>
    <row r="145" spans="1:18" ht="6" customHeight="1">
      <c r="A145" s="134"/>
      <c r="B145" s="137"/>
      <c r="C145" s="127"/>
      <c r="D145" s="136"/>
      <c r="E145" s="127"/>
      <c r="F145" s="9"/>
      <c r="G145" s="9"/>
      <c r="H145" s="9"/>
      <c r="I145" s="136"/>
      <c r="J145" s="127"/>
      <c r="K145" s="127"/>
      <c r="L145" s="127"/>
      <c r="M145" s="140"/>
      <c r="N145" s="3"/>
      <c r="O145" s="125"/>
      <c r="P145" s="3"/>
      <c r="Q145" s="3"/>
      <c r="R145" s="3"/>
    </row>
    <row r="146" spans="1:18" ht="15.75" customHeight="1">
      <c r="A146" s="134"/>
      <c r="B146" s="138"/>
      <c r="C146" s="127"/>
      <c r="D146" s="132" t="s">
        <v>364</v>
      </c>
      <c r="E146" s="127"/>
      <c r="F146" s="108"/>
      <c r="G146" s="108"/>
      <c r="H146" s="108"/>
      <c r="I146" s="132">
        <v>1262</v>
      </c>
      <c r="J146" s="127"/>
      <c r="K146" s="127"/>
      <c r="L146" s="127"/>
      <c r="M146" s="140"/>
      <c r="N146" s="3"/>
      <c r="O146" s="125"/>
      <c r="P146" s="3"/>
      <c r="Q146" s="3"/>
      <c r="R146" s="3"/>
    </row>
    <row r="147" spans="1:18" ht="15" customHeight="1">
      <c r="A147" s="134"/>
      <c r="B147" s="137" t="s">
        <v>386</v>
      </c>
      <c r="C147" s="127"/>
      <c r="D147" s="127"/>
      <c r="E147" s="127"/>
      <c r="F147" s="124">
        <v>1749</v>
      </c>
      <c r="G147" s="124">
        <v>1458</v>
      </c>
      <c r="H147" s="124">
        <v>1388</v>
      </c>
      <c r="I147" s="127"/>
      <c r="J147" s="127"/>
      <c r="K147" s="127"/>
      <c r="L147" s="127"/>
      <c r="M147" s="140"/>
      <c r="N147" s="3"/>
      <c r="O147" s="125"/>
      <c r="P147" s="3"/>
      <c r="Q147" s="3"/>
      <c r="R147" s="3"/>
    </row>
    <row r="148" spans="1:18" ht="15.75" customHeight="1">
      <c r="A148" s="134"/>
      <c r="B148" s="137"/>
      <c r="C148" s="127"/>
      <c r="D148" s="136"/>
      <c r="E148" s="127"/>
      <c r="F148" s="123"/>
      <c r="G148" s="123"/>
      <c r="H148" s="123"/>
      <c r="I148" s="136"/>
      <c r="J148" s="127"/>
      <c r="K148" s="127"/>
      <c r="L148" s="127"/>
      <c r="M148" s="140"/>
      <c r="N148" s="3"/>
      <c r="O148" s="125"/>
      <c r="P148" s="3"/>
      <c r="Q148" s="3"/>
      <c r="R148" s="3"/>
    </row>
    <row r="149" spans="1:18" ht="15.75" customHeight="1" thickBot="1">
      <c r="A149" s="135"/>
      <c r="B149" s="153"/>
      <c r="C149" s="127"/>
      <c r="D149" s="132" t="s">
        <v>365</v>
      </c>
      <c r="E149" s="127"/>
      <c r="F149" s="108"/>
      <c r="G149" s="108"/>
      <c r="H149" s="108"/>
      <c r="I149" s="132">
        <v>1324</v>
      </c>
      <c r="J149" s="127"/>
      <c r="K149" s="127"/>
      <c r="L149" s="127"/>
      <c r="M149" s="140"/>
      <c r="N149" s="3"/>
      <c r="O149" s="125"/>
      <c r="P149" s="3"/>
      <c r="Q149" s="3"/>
      <c r="R149" s="3"/>
    </row>
    <row r="150" spans="1:18" ht="15.75" customHeight="1">
      <c r="A150" s="133">
        <v>15</v>
      </c>
      <c r="B150" s="154" t="s">
        <v>200</v>
      </c>
      <c r="C150" s="127"/>
      <c r="D150" s="127"/>
      <c r="E150" s="127"/>
      <c r="F150" s="108">
        <v>1835</v>
      </c>
      <c r="G150" s="108">
        <v>1529</v>
      </c>
      <c r="H150" s="108">
        <v>1456</v>
      </c>
      <c r="I150" s="127"/>
      <c r="J150" s="127"/>
      <c r="K150" s="127"/>
      <c r="L150" s="127"/>
      <c r="M150" s="140"/>
      <c r="N150" s="3"/>
      <c r="O150" s="125"/>
      <c r="P150" s="3"/>
      <c r="Q150" s="3"/>
      <c r="R150" s="3"/>
    </row>
    <row r="151" spans="1:18" ht="6.75" customHeight="1" thickBot="1">
      <c r="A151" s="134"/>
      <c r="B151" s="155"/>
      <c r="C151" s="128"/>
      <c r="D151" s="128"/>
      <c r="E151" s="128"/>
      <c r="F151" s="119"/>
      <c r="G151" s="119"/>
      <c r="H151" s="119"/>
      <c r="I151" s="128"/>
      <c r="J151" s="128"/>
      <c r="K151" s="128"/>
      <c r="L151" s="128"/>
      <c r="M151" s="146"/>
      <c r="N151" s="3"/>
      <c r="O151" s="125"/>
      <c r="P151" s="3"/>
      <c r="Q151" s="3"/>
      <c r="R151" s="3"/>
    </row>
    <row r="152" spans="1:18" ht="15.75" customHeight="1">
      <c r="A152" s="134"/>
      <c r="B152" s="155"/>
      <c r="C152" s="126"/>
      <c r="D152" s="126" t="s">
        <v>103</v>
      </c>
      <c r="E152" s="126" t="s">
        <v>2</v>
      </c>
      <c r="F152" s="118"/>
      <c r="G152" s="118"/>
      <c r="H152" s="118"/>
      <c r="I152" s="126">
        <v>1370</v>
      </c>
      <c r="J152" s="126">
        <v>6</v>
      </c>
      <c r="K152" s="126">
        <v>2.79</v>
      </c>
      <c r="L152" s="126">
        <f>J152*K152</f>
        <v>16.740000000000002</v>
      </c>
      <c r="M152" s="139"/>
      <c r="N152" s="3"/>
      <c r="O152" s="125"/>
      <c r="P152" s="3"/>
      <c r="Q152" s="3"/>
      <c r="R152" s="3"/>
    </row>
    <row r="153" spans="1:18" ht="15.75" customHeight="1">
      <c r="A153" s="134"/>
      <c r="B153" s="137" t="s">
        <v>199</v>
      </c>
      <c r="C153" s="127"/>
      <c r="D153" s="127"/>
      <c r="E153" s="127"/>
      <c r="F153" s="108">
        <v>1899</v>
      </c>
      <c r="G153" s="108">
        <v>1582</v>
      </c>
      <c r="H153" s="108">
        <v>1507</v>
      </c>
      <c r="I153" s="127"/>
      <c r="J153" s="127"/>
      <c r="K153" s="127"/>
      <c r="L153" s="127"/>
      <c r="M153" s="140"/>
      <c r="N153" s="3"/>
      <c r="O153" s="125"/>
      <c r="P153" s="3"/>
      <c r="Q153" s="3"/>
      <c r="R153" s="3"/>
    </row>
    <row r="154" spans="1:18" ht="15.75" customHeight="1">
      <c r="A154" s="134"/>
      <c r="B154" s="137"/>
      <c r="C154" s="127"/>
      <c r="D154" s="136"/>
      <c r="E154" s="127"/>
      <c r="F154" s="9"/>
      <c r="G154" s="9"/>
      <c r="H154" s="9"/>
      <c r="I154" s="136"/>
      <c r="J154" s="127"/>
      <c r="K154" s="127"/>
      <c r="L154" s="127"/>
      <c r="M154" s="140"/>
      <c r="N154" s="3"/>
      <c r="O154" s="125"/>
      <c r="P154" s="3"/>
      <c r="Q154" s="3"/>
      <c r="R154" s="3"/>
    </row>
    <row r="155" spans="1:18" ht="15.75" customHeight="1">
      <c r="A155" s="134"/>
      <c r="B155" s="138"/>
      <c r="C155" s="127"/>
      <c r="D155" s="132" t="s">
        <v>104</v>
      </c>
      <c r="E155" s="127"/>
      <c r="F155" s="108"/>
      <c r="G155" s="108"/>
      <c r="H155" s="108"/>
      <c r="I155" s="132">
        <v>1437</v>
      </c>
      <c r="J155" s="127"/>
      <c r="K155" s="127"/>
      <c r="L155" s="127"/>
      <c r="M155" s="140"/>
      <c r="N155" s="3"/>
      <c r="O155" s="125"/>
      <c r="P155" s="3"/>
      <c r="Q155" s="3"/>
      <c r="R155" s="3"/>
    </row>
    <row r="156" spans="1:18" ht="15.75" customHeight="1">
      <c r="A156" s="134"/>
      <c r="B156" s="137" t="s">
        <v>281</v>
      </c>
      <c r="C156" s="127"/>
      <c r="D156" s="127"/>
      <c r="E156" s="127"/>
      <c r="F156" s="108">
        <v>1992</v>
      </c>
      <c r="G156" s="108">
        <v>1660</v>
      </c>
      <c r="H156" s="108">
        <v>1581</v>
      </c>
      <c r="I156" s="127"/>
      <c r="J156" s="127"/>
      <c r="K156" s="127"/>
      <c r="L156" s="127"/>
      <c r="M156" s="140"/>
      <c r="N156" s="3"/>
      <c r="O156" s="125"/>
      <c r="P156" s="3"/>
      <c r="Q156" s="3"/>
      <c r="R156" s="3"/>
    </row>
    <row r="157" spans="1:18" ht="14.25" customHeight="1" thickBot="1">
      <c r="A157" s="134"/>
      <c r="B157" s="137"/>
      <c r="C157" s="127"/>
      <c r="D157" s="136"/>
      <c r="E157" s="127"/>
      <c r="F157" s="9"/>
      <c r="G157" s="9"/>
      <c r="H157" s="9"/>
      <c r="I157" s="136"/>
      <c r="J157" s="127"/>
      <c r="K157" s="127"/>
      <c r="L157" s="127"/>
      <c r="M157" s="140"/>
      <c r="N157" s="3"/>
      <c r="O157" s="125"/>
      <c r="P157" s="3"/>
      <c r="Q157" s="3"/>
      <c r="R157" s="3"/>
    </row>
    <row r="158" spans="1:18" ht="1.5" customHeight="1" hidden="1" thickBot="1">
      <c r="A158" s="135"/>
      <c r="B158" s="153"/>
      <c r="C158" s="127"/>
      <c r="D158" s="132" t="s">
        <v>310</v>
      </c>
      <c r="E158" s="127"/>
      <c r="F158" s="108"/>
      <c r="G158" s="108"/>
      <c r="H158" s="108"/>
      <c r="I158" s="132">
        <v>1510</v>
      </c>
      <c r="J158" s="127"/>
      <c r="K158" s="127"/>
      <c r="L158" s="127"/>
      <c r="M158" s="140"/>
      <c r="N158" s="3"/>
      <c r="O158" s="125"/>
      <c r="P158" s="3"/>
      <c r="Q158" s="3"/>
      <c r="R158" s="3"/>
    </row>
    <row r="159" spans="1:18" ht="15.75" customHeight="1">
      <c r="A159" s="133">
        <v>16</v>
      </c>
      <c r="B159" s="154" t="s">
        <v>387</v>
      </c>
      <c r="C159" s="127"/>
      <c r="D159" s="127"/>
      <c r="E159" s="127"/>
      <c r="F159" s="108">
        <v>2093</v>
      </c>
      <c r="G159" s="108">
        <v>1744</v>
      </c>
      <c r="H159" s="108">
        <v>1661</v>
      </c>
      <c r="I159" s="127"/>
      <c r="J159" s="127"/>
      <c r="K159" s="127"/>
      <c r="L159" s="127"/>
      <c r="M159" s="140"/>
      <c r="N159" s="3"/>
      <c r="O159" s="125"/>
      <c r="P159" s="3"/>
      <c r="Q159" s="3"/>
      <c r="R159" s="3"/>
    </row>
    <row r="160" spans="1:18" ht="15.75" customHeight="1" thickBot="1">
      <c r="A160" s="134"/>
      <c r="B160" s="155"/>
      <c r="C160" s="128"/>
      <c r="D160" s="128"/>
      <c r="E160" s="128"/>
      <c r="F160" s="119"/>
      <c r="G160" s="119"/>
      <c r="H160" s="119"/>
      <c r="I160" s="128"/>
      <c r="J160" s="128"/>
      <c r="K160" s="128"/>
      <c r="L160" s="128"/>
      <c r="M160" s="146"/>
      <c r="N160" s="3"/>
      <c r="O160" s="125"/>
      <c r="P160" s="3"/>
      <c r="Q160" s="3"/>
      <c r="R160" s="3"/>
    </row>
    <row r="161" spans="1:18" ht="15.75" customHeight="1">
      <c r="A161" s="134"/>
      <c r="B161" s="155"/>
      <c r="C161" s="126"/>
      <c r="D161" s="126" t="s">
        <v>105</v>
      </c>
      <c r="E161" s="126" t="s">
        <v>1</v>
      </c>
      <c r="F161" s="118"/>
      <c r="G161" s="118"/>
      <c r="H161" s="118"/>
      <c r="I161" s="126">
        <v>433</v>
      </c>
      <c r="J161" s="126">
        <v>10</v>
      </c>
      <c r="K161" s="126">
        <v>1.1</v>
      </c>
      <c r="L161" s="126">
        <f>J161*K161</f>
        <v>11</v>
      </c>
      <c r="M161" s="139"/>
      <c r="N161" s="3"/>
      <c r="O161" s="125"/>
      <c r="P161" s="3"/>
      <c r="Q161" s="3"/>
      <c r="R161" s="3"/>
    </row>
    <row r="162" spans="1:18" ht="15.75" customHeight="1">
      <c r="A162" s="134"/>
      <c r="B162" s="137" t="s">
        <v>388</v>
      </c>
      <c r="C162" s="127"/>
      <c r="D162" s="127"/>
      <c r="E162" s="127"/>
      <c r="F162" s="108">
        <v>600</v>
      </c>
      <c r="G162" s="108">
        <v>500</v>
      </c>
      <c r="H162" s="108">
        <v>476</v>
      </c>
      <c r="I162" s="127"/>
      <c r="J162" s="127"/>
      <c r="K162" s="127"/>
      <c r="L162" s="127"/>
      <c r="M162" s="140"/>
      <c r="N162" s="3"/>
      <c r="O162" s="125"/>
      <c r="P162" s="3"/>
      <c r="Q162" s="3"/>
      <c r="R162" s="3"/>
    </row>
    <row r="163" spans="1:18" ht="15.75" customHeight="1">
      <c r="A163" s="134"/>
      <c r="B163" s="137"/>
      <c r="C163" s="127"/>
      <c r="D163" s="136"/>
      <c r="E163" s="127"/>
      <c r="F163" s="9"/>
      <c r="G163" s="9"/>
      <c r="H163" s="9"/>
      <c r="I163" s="136"/>
      <c r="J163" s="127"/>
      <c r="K163" s="127"/>
      <c r="L163" s="127"/>
      <c r="M163" s="140"/>
      <c r="N163" s="3"/>
      <c r="O163" s="125"/>
      <c r="P163" s="3"/>
      <c r="Q163" s="3"/>
      <c r="R163" s="3"/>
    </row>
    <row r="164" spans="1:18" ht="15.75" customHeight="1">
      <c r="A164" s="134"/>
      <c r="B164" s="138"/>
      <c r="C164" s="127"/>
      <c r="D164" s="132" t="s">
        <v>106</v>
      </c>
      <c r="E164" s="127"/>
      <c r="F164" s="108"/>
      <c r="G164" s="108"/>
      <c r="H164" s="108"/>
      <c r="I164" s="132">
        <v>454</v>
      </c>
      <c r="J164" s="127"/>
      <c r="K164" s="127"/>
      <c r="L164" s="127"/>
      <c r="M164" s="140"/>
      <c r="N164" s="3"/>
      <c r="O164" s="125"/>
      <c r="P164" s="3"/>
      <c r="Q164" s="3"/>
      <c r="R164" s="3"/>
    </row>
    <row r="165" spans="1:18" ht="15.75" customHeight="1">
      <c r="A165" s="134"/>
      <c r="B165" s="137" t="s">
        <v>389</v>
      </c>
      <c r="C165" s="127"/>
      <c r="D165" s="127"/>
      <c r="E165" s="127"/>
      <c r="F165" s="108">
        <v>629</v>
      </c>
      <c r="G165" s="108">
        <v>524</v>
      </c>
      <c r="H165" s="108">
        <v>499</v>
      </c>
      <c r="I165" s="127"/>
      <c r="J165" s="127"/>
      <c r="K165" s="127"/>
      <c r="L165" s="127"/>
      <c r="M165" s="140"/>
      <c r="N165" s="3"/>
      <c r="O165" s="125"/>
      <c r="P165" s="3"/>
      <c r="Q165" s="3"/>
      <c r="R165" s="3"/>
    </row>
    <row r="166" spans="1:18" ht="15.75" customHeight="1">
      <c r="A166" s="134"/>
      <c r="B166" s="137"/>
      <c r="C166" s="127"/>
      <c r="D166" s="136"/>
      <c r="E166" s="127"/>
      <c r="F166" s="9"/>
      <c r="G166" s="9"/>
      <c r="H166" s="9"/>
      <c r="I166" s="136"/>
      <c r="J166" s="127"/>
      <c r="K166" s="127"/>
      <c r="L166" s="127"/>
      <c r="M166" s="140"/>
      <c r="N166" s="3"/>
      <c r="O166" s="125"/>
      <c r="P166" s="3"/>
      <c r="Q166" s="3"/>
      <c r="R166" s="3"/>
    </row>
    <row r="167" spans="1:18" ht="15.75" customHeight="1" thickBot="1">
      <c r="A167" s="135"/>
      <c r="B167" s="153"/>
      <c r="C167" s="127"/>
      <c r="D167" s="132" t="s">
        <v>311</v>
      </c>
      <c r="E167" s="127"/>
      <c r="F167" s="108"/>
      <c r="G167" s="108"/>
      <c r="H167" s="108"/>
      <c r="I167" s="132">
        <v>477</v>
      </c>
      <c r="J167" s="127"/>
      <c r="K167" s="127"/>
      <c r="L167" s="127"/>
      <c r="M167" s="140"/>
      <c r="N167" s="3"/>
      <c r="O167" s="125"/>
      <c r="P167" s="3"/>
      <c r="Q167" s="3"/>
      <c r="R167" s="3"/>
    </row>
    <row r="168" spans="1:18" ht="15.75" customHeight="1">
      <c r="A168" s="133">
        <v>17</v>
      </c>
      <c r="B168" s="154" t="s">
        <v>198</v>
      </c>
      <c r="C168" s="127"/>
      <c r="D168" s="127"/>
      <c r="E168" s="127"/>
      <c r="F168" s="108">
        <v>662</v>
      </c>
      <c r="G168" s="108">
        <v>551</v>
      </c>
      <c r="H168" s="108">
        <v>525</v>
      </c>
      <c r="I168" s="127"/>
      <c r="J168" s="127"/>
      <c r="K168" s="127"/>
      <c r="L168" s="127"/>
      <c r="M168" s="140"/>
      <c r="N168" s="3"/>
      <c r="O168" s="125"/>
      <c r="P168" s="3"/>
      <c r="Q168" s="3"/>
      <c r="R168" s="3"/>
    </row>
    <row r="169" spans="1:18" ht="15.75" customHeight="1" thickBot="1">
      <c r="A169" s="134"/>
      <c r="B169" s="155"/>
      <c r="C169" s="128"/>
      <c r="D169" s="128"/>
      <c r="E169" s="128"/>
      <c r="F169" s="119"/>
      <c r="G169" s="119"/>
      <c r="H169" s="119"/>
      <c r="I169" s="128"/>
      <c r="J169" s="128"/>
      <c r="K169" s="128"/>
      <c r="L169" s="128"/>
      <c r="M169" s="146"/>
      <c r="N169" s="3"/>
      <c r="O169" s="125"/>
      <c r="P169" s="3"/>
      <c r="Q169" s="3"/>
      <c r="R169" s="3"/>
    </row>
    <row r="170" spans="1:18" ht="15.75" customHeight="1">
      <c r="A170" s="134"/>
      <c r="B170" s="155"/>
      <c r="C170" s="126"/>
      <c r="D170" s="126" t="s">
        <v>107</v>
      </c>
      <c r="E170" s="126" t="s">
        <v>1</v>
      </c>
      <c r="F170" s="118"/>
      <c r="G170" s="118"/>
      <c r="H170" s="118"/>
      <c r="I170" s="126">
        <v>568</v>
      </c>
      <c r="J170" s="126">
        <v>10</v>
      </c>
      <c r="K170" s="126">
        <v>1.3</v>
      </c>
      <c r="L170" s="126">
        <f>J170*K170</f>
        <v>13</v>
      </c>
      <c r="M170" s="139"/>
      <c r="N170" s="3"/>
      <c r="O170" s="125"/>
      <c r="P170" s="3"/>
      <c r="Q170" s="3"/>
      <c r="R170" s="3"/>
    </row>
    <row r="171" spans="1:18" ht="15.75" customHeight="1">
      <c r="A171" s="134"/>
      <c r="B171" s="137" t="s">
        <v>197</v>
      </c>
      <c r="C171" s="127"/>
      <c r="D171" s="127"/>
      <c r="E171" s="127"/>
      <c r="F171" s="108">
        <v>787</v>
      </c>
      <c r="G171" s="108">
        <v>656</v>
      </c>
      <c r="H171" s="108">
        <v>625</v>
      </c>
      <c r="I171" s="127"/>
      <c r="J171" s="127"/>
      <c r="K171" s="127"/>
      <c r="L171" s="127"/>
      <c r="M171" s="140"/>
      <c r="N171" s="3"/>
      <c r="O171" s="125"/>
      <c r="P171" s="3"/>
      <c r="Q171" s="3"/>
      <c r="R171" s="3"/>
    </row>
    <row r="172" spans="1:18" ht="15.75" customHeight="1">
      <c r="A172" s="134"/>
      <c r="B172" s="137"/>
      <c r="C172" s="127"/>
      <c r="D172" s="136"/>
      <c r="E172" s="127"/>
      <c r="F172" s="9"/>
      <c r="G172" s="9"/>
      <c r="H172" s="9"/>
      <c r="I172" s="136"/>
      <c r="J172" s="127"/>
      <c r="K172" s="127"/>
      <c r="L172" s="127"/>
      <c r="M172" s="140"/>
      <c r="N172" s="3"/>
      <c r="O172" s="125"/>
      <c r="P172" s="3"/>
      <c r="Q172" s="3"/>
      <c r="R172" s="3"/>
    </row>
    <row r="173" spans="1:18" ht="15.75" customHeight="1">
      <c r="A173" s="134"/>
      <c r="B173" s="138"/>
      <c r="C173" s="127"/>
      <c r="D173" s="132" t="s">
        <v>108</v>
      </c>
      <c r="E173" s="127"/>
      <c r="F173" s="108"/>
      <c r="G173" s="108"/>
      <c r="H173" s="108"/>
      <c r="I173" s="132">
        <v>596</v>
      </c>
      <c r="J173" s="127"/>
      <c r="K173" s="127"/>
      <c r="L173" s="127"/>
      <c r="M173" s="140"/>
      <c r="N173" s="3"/>
      <c r="O173" s="125"/>
      <c r="P173" s="3"/>
      <c r="Q173" s="3"/>
      <c r="R173" s="3"/>
    </row>
    <row r="174" spans="1:18" ht="15.75" customHeight="1">
      <c r="A174" s="134"/>
      <c r="B174" s="137" t="s">
        <v>280</v>
      </c>
      <c r="C174" s="127"/>
      <c r="D174" s="127"/>
      <c r="E174" s="127"/>
      <c r="F174" s="108">
        <v>826</v>
      </c>
      <c r="G174" s="108">
        <v>688</v>
      </c>
      <c r="H174" s="108">
        <v>655</v>
      </c>
      <c r="I174" s="127"/>
      <c r="J174" s="127"/>
      <c r="K174" s="127"/>
      <c r="L174" s="127"/>
      <c r="M174" s="140"/>
      <c r="N174" s="3"/>
      <c r="O174" s="125"/>
      <c r="P174" s="3"/>
      <c r="Q174" s="3"/>
      <c r="R174" s="3"/>
    </row>
    <row r="175" spans="1:18" ht="15.75" customHeight="1">
      <c r="A175" s="134"/>
      <c r="B175" s="137"/>
      <c r="C175" s="127"/>
      <c r="D175" s="136"/>
      <c r="E175" s="127"/>
      <c r="F175" s="9"/>
      <c r="G175" s="9"/>
      <c r="H175" s="9"/>
      <c r="I175" s="136"/>
      <c r="J175" s="127"/>
      <c r="K175" s="127"/>
      <c r="L175" s="127"/>
      <c r="M175" s="140"/>
      <c r="N175" s="3"/>
      <c r="O175" s="125"/>
      <c r="P175" s="3"/>
      <c r="Q175" s="3"/>
      <c r="R175" s="3"/>
    </row>
    <row r="176" spans="1:18" ht="15.75" customHeight="1" thickBot="1">
      <c r="A176" s="135"/>
      <c r="B176" s="153"/>
      <c r="C176" s="127"/>
      <c r="D176" s="132" t="s">
        <v>312</v>
      </c>
      <c r="E176" s="127"/>
      <c r="F176" s="108"/>
      <c r="G176" s="108"/>
      <c r="H176" s="108"/>
      <c r="I176" s="132">
        <v>627</v>
      </c>
      <c r="J176" s="127"/>
      <c r="K176" s="127"/>
      <c r="L176" s="127"/>
      <c r="M176" s="140"/>
      <c r="N176" s="3"/>
      <c r="O176" s="125"/>
      <c r="P176" s="3"/>
      <c r="Q176" s="3"/>
      <c r="R176" s="3"/>
    </row>
    <row r="177" spans="1:18" ht="15.75" customHeight="1">
      <c r="A177" s="133">
        <v>18</v>
      </c>
      <c r="B177" s="154" t="s">
        <v>185</v>
      </c>
      <c r="C177" s="127"/>
      <c r="D177" s="127"/>
      <c r="E177" s="127"/>
      <c r="F177" s="108">
        <v>869</v>
      </c>
      <c r="G177" s="108">
        <v>724</v>
      </c>
      <c r="H177" s="108">
        <v>690</v>
      </c>
      <c r="I177" s="127"/>
      <c r="J177" s="127"/>
      <c r="K177" s="127"/>
      <c r="L177" s="127"/>
      <c r="M177" s="140"/>
      <c r="N177" s="3"/>
      <c r="O177" s="125"/>
      <c r="P177" s="3"/>
      <c r="Q177" s="3"/>
      <c r="R177" s="3"/>
    </row>
    <row r="178" spans="1:18" ht="15.75" customHeight="1" thickBot="1">
      <c r="A178" s="134"/>
      <c r="B178" s="155"/>
      <c r="C178" s="128"/>
      <c r="D178" s="128"/>
      <c r="E178" s="128"/>
      <c r="F178" s="119"/>
      <c r="G178" s="119"/>
      <c r="H178" s="119"/>
      <c r="I178" s="128"/>
      <c r="J178" s="128"/>
      <c r="K178" s="128"/>
      <c r="L178" s="128"/>
      <c r="M178" s="146"/>
      <c r="N178" s="3"/>
      <c r="O178" s="125"/>
      <c r="P178" s="3"/>
      <c r="Q178" s="3"/>
      <c r="R178" s="3"/>
    </row>
    <row r="179" spans="1:18" ht="15.75" customHeight="1">
      <c r="A179" s="134"/>
      <c r="B179" s="155"/>
      <c r="C179" s="126"/>
      <c r="D179" s="126" t="s">
        <v>13</v>
      </c>
      <c r="E179" s="126" t="s">
        <v>2</v>
      </c>
      <c r="F179" s="118"/>
      <c r="G179" s="118"/>
      <c r="H179" s="118"/>
      <c r="I179" s="126">
        <v>711.5</v>
      </c>
      <c r="J179" s="126">
        <v>20</v>
      </c>
      <c r="K179" s="126">
        <v>0.76</v>
      </c>
      <c r="L179" s="126">
        <f>J179*K179</f>
        <v>15.2</v>
      </c>
      <c r="M179" s="139"/>
      <c r="N179" s="3"/>
      <c r="O179" s="125"/>
      <c r="P179" s="3"/>
      <c r="Q179" s="3"/>
      <c r="R179" s="3"/>
    </row>
    <row r="180" spans="1:18" ht="15.75" customHeight="1">
      <c r="A180" s="134"/>
      <c r="B180" s="137" t="s">
        <v>184</v>
      </c>
      <c r="C180" s="127"/>
      <c r="D180" s="127"/>
      <c r="E180" s="127"/>
      <c r="F180" s="108">
        <v>986</v>
      </c>
      <c r="G180" s="108">
        <v>822</v>
      </c>
      <c r="H180" s="108">
        <v>783</v>
      </c>
      <c r="I180" s="127"/>
      <c r="J180" s="127"/>
      <c r="K180" s="127"/>
      <c r="L180" s="127"/>
      <c r="M180" s="140"/>
      <c r="N180" s="3"/>
      <c r="O180" s="125"/>
      <c r="P180" s="3"/>
      <c r="Q180" s="3"/>
      <c r="R180" s="3"/>
    </row>
    <row r="181" spans="1:18" ht="15.75" customHeight="1">
      <c r="A181" s="134"/>
      <c r="B181" s="137"/>
      <c r="C181" s="127"/>
      <c r="D181" s="136"/>
      <c r="E181" s="127"/>
      <c r="F181" s="9"/>
      <c r="G181" s="9"/>
      <c r="H181" s="9"/>
      <c r="I181" s="136"/>
      <c r="J181" s="127"/>
      <c r="K181" s="127"/>
      <c r="L181" s="127"/>
      <c r="M181" s="140"/>
      <c r="N181" s="3"/>
      <c r="O181" s="125"/>
      <c r="P181" s="3"/>
      <c r="Q181" s="3"/>
      <c r="R181" s="3"/>
    </row>
    <row r="182" spans="1:18" ht="15.75" customHeight="1">
      <c r="A182" s="134"/>
      <c r="B182" s="138"/>
      <c r="C182" s="127"/>
      <c r="D182" s="132" t="s">
        <v>21</v>
      </c>
      <c r="E182" s="127"/>
      <c r="F182" s="108"/>
      <c r="G182" s="108"/>
      <c r="H182" s="108"/>
      <c r="I182" s="132">
        <v>748</v>
      </c>
      <c r="J182" s="127"/>
      <c r="K182" s="127"/>
      <c r="L182" s="127"/>
      <c r="M182" s="140"/>
      <c r="N182" s="3"/>
      <c r="O182" s="125"/>
      <c r="P182" s="3"/>
      <c r="Q182" s="3"/>
      <c r="R182" s="3"/>
    </row>
    <row r="183" spans="1:18" ht="15.75" customHeight="1">
      <c r="A183" s="134"/>
      <c r="B183" s="137" t="s">
        <v>279</v>
      </c>
      <c r="C183" s="127"/>
      <c r="D183" s="127"/>
      <c r="E183" s="127"/>
      <c r="F183" s="108">
        <v>1037</v>
      </c>
      <c r="G183" s="108">
        <v>864</v>
      </c>
      <c r="H183" s="108">
        <v>823</v>
      </c>
      <c r="I183" s="127"/>
      <c r="J183" s="127"/>
      <c r="K183" s="127"/>
      <c r="L183" s="127"/>
      <c r="M183" s="140"/>
      <c r="N183" s="3"/>
      <c r="O183" s="125"/>
      <c r="P183" s="3"/>
      <c r="Q183" s="3"/>
      <c r="R183" s="3"/>
    </row>
    <row r="184" spans="1:18" ht="15.75" customHeight="1">
      <c r="A184" s="134"/>
      <c r="B184" s="137"/>
      <c r="C184" s="127"/>
      <c r="D184" s="136"/>
      <c r="E184" s="127"/>
      <c r="F184" s="9"/>
      <c r="G184" s="9"/>
      <c r="H184" s="9"/>
      <c r="I184" s="136"/>
      <c r="J184" s="127"/>
      <c r="K184" s="127"/>
      <c r="L184" s="127"/>
      <c r="M184" s="140"/>
      <c r="N184" s="3"/>
      <c r="O184" s="125"/>
      <c r="P184" s="3"/>
      <c r="Q184" s="3"/>
      <c r="R184" s="3"/>
    </row>
    <row r="185" spans="1:18" ht="15.75" customHeight="1" thickBot="1">
      <c r="A185" s="135"/>
      <c r="B185" s="153"/>
      <c r="C185" s="127"/>
      <c r="D185" s="132" t="s">
        <v>313</v>
      </c>
      <c r="E185" s="127"/>
      <c r="F185" s="108"/>
      <c r="G185" s="108"/>
      <c r="H185" s="108"/>
      <c r="I185" s="132">
        <v>785</v>
      </c>
      <c r="J185" s="127"/>
      <c r="K185" s="127"/>
      <c r="L185" s="127"/>
      <c r="M185" s="140"/>
      <c r="N185" s="3"/>
      <c r="O185" s="125"/>
      <c r="P185" s="3"/>
      <c r="Q185" s="3"/>
      <c r="R185" s="3"/>
    </row>
    <row r="186" spans="1:18" ht="15.75" customHeight="1">
      <c r="A186" s="133">
        <v>19</v>
      </c>
      <c r="B186" s="154" t="s">
        <v>183</v>
      </c>
      <c r="C186" s="127"/>
      <c r="D186" s="127"/>
      <c r="E186" s="127"/>
      <c r="F186" s="108">
        <v>1088</v>
      </c>
      <c r="G186" s="108">
        <v>907</v>
      </c>
      <c r="H186" s="108">
        <v>864</v>
      </c>
      <c r="I186" s="127"/>
      <c r="J186" s="127"/>
      <c r="K186" s="127"/>
      <c r="L186" s="127"/>
      <c r="M186" s="140"/>
      <c r="N186" s="3"/>
      <c r="O186" s="125"/>
      <c r="P186" s="3"/>
      <c r="Q186" s="3"/>
      <c r="R186" s="3"/>
    </row>
    <row r="187" spans="1:18" ht="15.75" customHeight="1" thickBot="1">
      <c r="A187" s="134"/>
      <c r="B187" s="155"/>
      <c r="C187" s="128"/>
      <c r="D187" s="128"/>
      <c r="E187" s="128"/>
      <c r="F187" s="119"/>
      <c r="G187" s="119"/>
      <c r="H187" s="119"/>
      <c r="I187" s="128"/>
      <c r="J187" s="128"/>
      <c r="K187" s="128"/>
      <c r="L187" s="128"/>
      <c r="M187" s="146"/>
      <c r="N187" s="3"/>
      <c r="O187" s="125"/>
      <c r="P187" s="3"/>
      <c r="Q187" s="3"/>
      <c r="R187" s="3"/>
    </row>
    <row r="188" spans="1:18" ht="15.75" customHeight="1">
      <c r="A188" s="134"/>
      <c r="B188" s="155"/>
      <c r="C188" s="126"/>
      <c r="D188" s="126" t="s">
        <v>14</v>
      </c>
      <c r="E188" s="126" t="s">
        <v>2</v>
      </c>
      <c r="F188" s="118"/>
      <c r="G188" s="118"/>
      <c r="H188" s="118"/>
      <c r="I188" s="126">
        <v>1662</v>
      </c>
      <c r="J188" s="126">
        <v>20</v>
      </c>
      <c r="K188" s="126">
        <v>0.94</v>
      </c>
      <c r="L188" s="126">
        <f>J188*K188</f>
        <v>18.799999999999997</v>
      </c>
      <c r="M188" s="139"/>
      <c r="N188" s="3"/>
      <c r="O188" s="125"/>
      <c r="P188" s="3"/>
      <c r="Q188" s="3"/>
      <c r="R188" s="3"/>
    </row>
    <row r="189" spans="1:18" ht="15.75" customHeight="1">
      <c r="A189" s="134"/>
      <c r="B189" s="137" t="s">
        <v>182</v>
      </c>
      <c r="C189" s="127"/>
      <c r="D189" s="127"/>
      <c r="E189" s="127"/>
      <c r="F189" s="108">
        <v>2304</v>
      </c>
      <c r="G189" s="108">
        <v>1920</v>
      </c>
      <c r="H189" s="108">
        <v>1828</v>
      </c>
      <c r="I189" s="127"/>
      <c r="J189" s="127"/>
      <c r="K189" s="127"/>
      <c r="L189" s="127"/>
      <c r="M189" s="140"/>
      <c r="N189" s="3"/>
      <c r="O189" s="125"/>
      <c r="P189" s="3"/>
      <c r="Q189" s="3"/>
      <c r="R189" s="3"/>
    </row>
    <row r="190" spans="1:18" ht="15.75" customHeight="1">
      <c r="A190" s="134"/>
      <c r="B190" s="137"/>
      <c r="C190" s="127"/>
      <c r="D190" s="136"/>
      <c r="E190" s="127"/>
      <c r="F190" s="9"/>
      <c r="G190" s="9"/>
      <c r="H190" s="9"/>
      <c r="I190" s="136"/>
      <c r="J190" s="127"/>
      <c r="K190" s="127"/>
      <c r="L190" s="127"/>
      <c r="M190" s="140"/>
      <c r="N190" s="3"/>
      <c r="O190" s="125"/>
      <c r="P190" s="3"/>
      <c r="Q190" s="3"/>
      <c r="R190" s="3"/>
    </row>
    <row r="191" spans="1:18" ht="15.75" customHeight="1">
      <c r="A191" s="134"/>
      <c r="B191" s="138"/>
      <c r="C191" s="127"/>
      <c r="D191" s="132" t="s">
        <v>22</v>
      </c>
      <c r="E191" s="127"/>
      <c r="F191" s="108"/>
      <c r="G191" s="108"/>
      <c r="H191" s="108"/>
      <c r="I191" s="132">
        <v>1744</v>
      </c>
      <c r="J191" s="127"/>
      <c r="K191" s="127"/>
      <c r="L191" s="127"/>
      <c r="M191" s="140"/>
      <c r="N191" s="3"/>
      <c r="O191" s="125"/>
      <c r="P191" s="3"/>
      <c r="Q191" s="3"/>
      <c r="R191" s="3"/>
    </row>
    <row r="192" spans="1:18" ht="15.75" customHeight="1">
      <c r="A192" s="134"/>
      <c r="B192" s="137" t="s">
        <v>278</v>
      </c>
      <c r="C192" s="127"/>
      <c r="D192" s="127"/>
      <c r="E192" s="127"/>
      <c r="F192" s="108">
        <v>2420</v>
      </c>
      <c r="G192" s="108">
        <v>2015</v>
      </c>
      <c r="H192" s="108">
        <v>1918</v>
      </c>
      <c r="I192" s="127"/>
      <c r="J192" s="127"/>
      <c r="K192" s="127"/>
      <c r="L192" s="127"/>
      <c r="M192" s="140"/>
      <c r="N192" s="3"/>
      <c r="O192" s="125"/>
      <c r="P192" s="3"/>
      <c r="Q192" s="3"/>
      <c r="R192" s="3"/>
    </row>
    <row r="193" spans="1:18" ht="15.75" customHeight="1">
      <c r="A193" s="134"/>
      <c r="B193" s="137"/>
      <c r="C193" s="127"/>
      <c r="D193" s="136"/>
      <c r="E193" s="127"/>
      <c r="F193" s="9"/>
      <c r="G193" s="9"/>
      <c r="H193" s="9"/>
      <c r="I193" s="136"/>
      <c r="J193" s="127"/>
      <c r="K193" s="127"/>
      <c r="L193" s="127"/>
      <c r="M193" s="140"/>
      <c r="N193" s="3"/>
      <c r="O193" s="125"/>
      <c r="P193" s="3"/>
      <c r="Q193" s="3"/>
      <c r="R193" s="3"/>
    </row>
    <row r="194" spans="1:18" ht="15.75" customHeight="1" thickBot="1">
      <c r="A194" s="135"/>
      <c r="B194" s="153"/>
      <c r="C194" s="127"/>
      <c r="D194" s="132" t="s">
        <v>314</v>
      </c>
      <c r="E194" s="127"/>
      <c r="F194" s="108"/>
      <c r="G194" s="108"/>
      <c r="H194" s="108"/>
      <c r="I194" s="132">
        <v>1761</v>
      </c>
      <c r="J194" s="127"/>
      <c r="K194" s="127"/>
      <c r="L194" s="127"/>
      <c r="M194" s="140"/>
      <c r="N194" s="3"/>
      <c r="O194" s="125"/>
      <c r="P194" s="3"/>
      <c r="Q194" s="3"/>
      <c r="R194" s="3"/>
    </row>
    <row r="195" spans="1:18" ht="15.75" customHeight="1">
      <c r="A195" s="133">
        <v>20</v>
      </c>
      <c r="B195" s="154" t="s">
        <v>179</v>
      </c>
      <c r="C195" s="127"/>
      <c r="D195" s="127"/>
      <c r="E195" s="127"/>
      <c r="F195" s="108">
        <v>2440</v>
      </c>
      <c r="G195" s="108">
        <v>2034</v>
      </c>
      <c r="H195" s="108">
        <v>1937</v>
      </c>
      <c r="I195" s="127"/>
      <c r="J195" s="127"/>
      <c r="K195" s="127"/>
      <c r="L195" s="127"/>
      <c r="M195" s="140"/>
      <c r="N195" s="3"/>
      <c r="O195" s="125"/>
      <c r="P195" s="3"/>
      <c r="Q195" s="3"/>
      <c r="R195" s="3"/>
    </row>
    <row r="196" spans="1:18" ht="15.75" customHeight="1" thickBot="1">
      <c r="A196" s="134"/>
      <c r="B196" s="155"/>
      <c r="C196" s="128"/>
      <c r="D196" s="128"/>
      <c r="E196" s="128"/>
      <c r="F196" s="119"/>
      <c r="G196" s="119"/>
      <c r="H196" s="119"/>
      <c r="I196" s="128"/>
      <c r="J196" s="128"/>
      <c r="K196" s="128"/>
      <c r="L196" s="128"/>
      <c r="M196" s="146"/>
      <c r="N196" s="3"/>
      <c r="O196" s="125"/>
      <c r="P196" s="3"/>
      <c r="Q196" s="3"/>
      <c r="R196" s="3"/>
    </row>
    <row r="197" spans="1:18" ht="15.75" customHeight="1">
      <c r="A197" s="134"/>
      <c r="B197" s="155"/>
      <c r="C197" s="126"/>
      <c r="D197" s="126" t="s">
        <v>70</v>
      </c>
      <c r="E197" s="126" t="s">
        <v>1</v>
      </c>
      <c r="F197" s="118"/>
      <c r="G197" s="118"/>
      <c r="H197" s="118"/>
      <c r="I197" s="126">
        <v>232</v>
      </c>
      <c r="J197" s="126">
        <v>12</v>
      </c>
      <c r="K197" s="126">
        <v>1.71</v>
      </c>
      <c r="L197" s="126">
        <f>J197*K197</f>
        <v>20.52</v>
      </c>
      <c r="M197" s="139"/>
      <c r="N197" s="3"/>
      <c r="O197" s="125"/>
      <c r="P197" s="3"/>
      <c r="Q197" s="3"/>
      <c r="R197" s="3"/>
    </row>
    <row r="198" spans="1:18" ht="15.75" customHeight="1">
      <c r="A198" s="134"/>
      <c r="B198" s="137" t="s">
        <v>178</v>
      </c>
      <c r="C198" s="127"/>
      <c r="D198" s="127"/>
      <c r="E198" s="127"/>
      <c r="F198" s="108">
        <v>322</v>
      </c>
      <c r="G198" s="108">
        <v>268</v>
      </c>
      <c r="H198" s="108">
        <v>255</v>
      </c>
      <c r="I198" s="127"/>
      <c r="J198" s="127"/>
      <c r="K198" s="127"/>
      <c r="L198" s="127"/>
      <c r="M198" s="140"/>
      <c r="N198" s="3"/>
      <c r="O198" s="125"/>
      <c r="P198" s="3"/>
      <c r="Q198" s="3"/>
      <c r="R198" s="3"/>
    </row>
    <row r="199" spans="1:18" ht="15.75" customHeight="1">
      <c r="A199" s="134"/>
      <c r="B199" s="137"/>
      <c r="C199" s="127"/>
      <c r="D199" s="136"/>
      <c r="E199" s="127"/>
      <c r="F199" s="9"/>
      <c r="G199" s="9"/>
      <c r="H199" s="9"/>
      <c r="I199" s="136"/>
      <c r="J199" s="127"/>
      <c r="K199" s="127"/>
      <c r="L199" s="127"/>
      <c r="M199" s="140"/>
      <c r="N199" s="3"/>
      <c r="O199" s="125"/>
      <c r="P199" s="3"/>
      <c r="Q199" s="3"/>
      <c r="R199" s="3"/>
    </row>
    <row r="200" spans="1:18" ht="15.75" customHeight="1">
      <c r="A200" s="134"/>
      <c r="B200" s="138"/>
      <c r="C200" s="127"/>
      <c r="D200" s="132" t="s">
        <v>71</v>
      </c>
      <c r="E200" s="127"/>
      <c r="F200" s="108"/>
      <c r="G200" s="108"/>
      <c r="H200" s="108"/>
      <c r="I200" s="132">
        <v>244</v>
      </c>
      <c r="J200" s="127"/>
      <c r="K200" s="127"/>
      <c r="L200" s="127"/>
      <c r="M200" s="140"/>
      <c r="N200" s="3"/>
      <c r="O200" s="125"/>
      <c r="P200" s="3"/>
      <c r="Q200" s="3"/>
      <c r="R200" s="3"/>
    </row>
    <row r="201" spans="1:18" ht="15.75" customHeight="1">
      <c r="A201" s="134"/>
      <c r="B201" s="137" t="s">
        <v>277</v>
      </c>
      <c r="C201" s="127"/>
      <c r="D201" s="127"/>
      <c r="E201" s="127"/>
      <c r="F201" s="108">
        <v>339</v>
      </c>
      <c r="G201" s="108">
        <v>282</v>
      </c>
      <c r="H201" s="108">
        <v>268</v>
      </c>
      <c r="I201" s="127"/>
      <c r="J201" s="127"/>
      <c r="K201" s="127"/>
      <c r="L201" s="127"/>
      <c r="M201" s="140"/>
      <c r="N201" s="3"/>
      <c r="O201" s="125"/>
      <c r="P201" s="3"/>
      <c r="Q201" s="3"/>
      <c r="R201" s="3"/>
    </row>
    <row r="202" spans="1:18" ht="15.75" customHeight="1">
      <c r="A202" s="134"/>
      <c r="B202" s="137"/>
      <c r="C202" s="127"/>
      <c r="D202" s="136"/>
      <c r="E202" s="127"/>
      <c r="F202" s="9"/>
      <c r="G202" s="9"/>
      <c r="H202" s="9"/>
      <c r="I202" s="136"/>
      <c r="J202" s="127"/>
      <c r="K202" s="127"/>
      <c r="L202" s="127"/>
      <c r="M202" s="140"/>
      <c r="N202" s="3"/>
      <c r="O202" s="125"/>
      <c r="P202" s="3"/>
      <c r="Q202" s="3"/>
      <c r="R202" s="3"/>
    </row>
    <row r="203" spans="1:18" ht="15.75" customHeight="1" thickBot="1">
      <c r="A203" s="135"/>
      <c r="B203" s="153"/>
      <c r="C203" s="127"/>
      <c r="D203" s="132" t="s">
        <v>315</v>
      </c>
      <c r="E203" s="127"/>
      <c r="F203" s="108"/>
      <c r="G203" s="108"/>
      <c r="H203" s="108"/>
      <c r="I203" s="132">
        <v>255</v>
      </c>
      <c r="J203" s="127"/>
      <c r="K203" s="127"/>
      <c r="L203" s="127"/>
      <c r="M203" s="140"/>
      <c r="N203" s="3"/>
      <c r="O203" s="125"/>
      <c r="P203" s="3"/>
      <c r="Q203" s="3"/>
      <c r="R203" s="3"/>
    </row>
    <row r="204" spans="1:18" ht="15.75" customHeight="1">
      <c r="A204" s="133">
        <v>21</v>
      </c>
      <c r="B204" s="154" t="s">
        <v>177</v>
      </c>
      <c r="C204" s="127"/>
      <c r="D204" s="127"/>
      <c r="E204" s="127"/>
      <c r="F204" s="108">
        <v>354</v>
      </c>
      <c r="G204" s="108">
        <v>295</v>
      </c>
      <c r="H204" s="108">
        <v>281</v>
      </c>
      <c r="I204" s="127"/>
      <c r="J204" s="127"/>
      <c r="K204" s="127"/>
      <c r="L204" s="127"/>
      <c r="M204" s="140"/>
      <c r="N204" s="3"/>
      <c r="O204" s="125"/>
      <c r="P204" s="3"/>
      <c r="Q204" s="3"/>
      <c r="R204" s="3"/>
    </row>
    <row r="205" spans="1:18" ht="15.75" customHeight="1" thickBot="1">
      <c r="A205" s="134"/>
      <c r="B205" s="155"/>
      <c r="C205" s="128"/>
      <c r="D205" s="128"/>
      <c r="E205" s="128"/>
      <c r="F205" s="119"/>
      <c r="G205" s="119"/>
      <c r="H205" s="119"/>
      <c r="I205" s="128"/>
      <c r="J205" s="128"/>
      <c r="K205" s="128"/>
      <c r="L205" s="128"/>
      <c r="M205" s="146"/>
      <c r="N205" s="3"/>
      <c r="O205" s="125"/>
      <c r="P205" s="3"/>
      <c r="Q205" s="3"/>
      <c r="R205" s="3"/>
    </row>
    <row r="206" spans="1:18" ht="15.75" customHeight="1">
      <c r="A206" s="134"/>
      <c r="B206" s="155"/>
      <c r="C206" s="126"/>
      <c r="D206" s="126" t="s">
        <v>15</v>
      </c>
      <c r="E206" s="126" t="s">
        <v>1</v>
      </c>
      <c r="F206" s="118"/>
      <c r="G206" s="118"/>
      <c r="H206" s="118"/>
      <c r="I206" s="126">
        <v>5</v>
      </c>
      <c r="J206" s="126">
        <v>50</v>
      </c>
      <c r="K206" s="126">
        <v>0.0053</v>
      </c>
      <c r="L206" s="126">
        <f>J206*K206</f>
        <v>0.265</v>
      </c>
      <c r="M206" s="139"/>
      <c r="N206" s="3"/>
      <c r="O206" s="125"/>
      <c r="P206" s="3"/>
      <c r="Q206" s="3"/>
      <c r="R206" s="3"/>
    </row>
    <row r="207" spans="1:18" ht="15.75" customHeight="1">
      <c r="A207" s="134"/>
      <c r="B207" s="137" t="s">
        <v>176</v>
      </c>
      <c r="C207" s="127"/>
      <c r="D207" s="127"/>
      <c r="E207" s="127"/>
      <c r="F207" s="108">
        <v>6.95</v>
      </c>
      <c r="G207" s="108">
        <v>5.8</v>
      </c>
      <c r="H207" s="108">
        <v>5.5</v>
      </c>
      <c r="I207" s="127"/>
      <c r="J207" s="127"/>
      <c r="K207" s="127"/>
      <c r="L207" s="127"/>
      <c r="M207" s="140"/>
      <c r="N207" s="3"/>
      <c r="O207" s="125"/>
      <c r="P207" s="3"/>
      <c r="Q207" s="3"/>
      <c r="R207" s="3"/>
    </row>
    <row r="208" spans="1:18" ht="15.75" customHeight="1" thickBot="1">
      <c r="A208" s="134"/>
      <c r="B208" s="137"/>
      <c r="C208" s="127"/>
      <c r="D208" s="136"/>
      <c r="E208" s="127"/>
      <c r="F208" s="9"/>
      <c r="G208" s="9"/>
      <c r="H208" s="9"/>
      <c r="I208" s="136"/>
      <c r="J208" s="127"/>
      <c r="K208" s="127"/>
      <c r="L208" s="127"/>
      <c r="M208" s="140"/>
      <c r="N208" s="3"/>
      <c r="O208" s="125"/>
      <c r="P208" s="3"/>
      <c r="Q208" s="3"/>
      <c r="R208" s="3"/>
    </row>
    <row r="209" spans="1:18" ht="15.75" customHeight="1">
      <c r="A209" s="134"/>
      <c r="B209" s="138"/>
      <c r="C209" s="127"/>
      <c r="D209" s="132" t="s">
        <v>25</v>
      </c>
      <c r="E209" s="127"/>
      <c r="F209" s="108"/>
      <c r="G209" s="108"/>
      <c r="H209" s="108"/>
      <c r="I209" s="126">
        <v>5</v>
      </c>
      <c r="J209" s="127"/>
      <c r="K209" s="127"/>
      <c r="L209" s="127"/>
      <c r="M209" s="140"/>
      <c r="N209" s="3"/>
      <c r="O209" s="125"/>
      <c r="P209" s="3"/>
      <c r="Q209" s="3"/>
      <c r="R209" s="3"/>
    </row>
    <row r="210" spans="1:18" ht="15.75" customHeight="1">
      <c r="A210" s="134"/>
      <c r="B210" s="137" t="s">
        <v>276</v>
      </c>
      <c r="C210" s="127"/>
      <c r="D210" s="127"/>
      <c r="E210" s="127"/>
      <c r="F210" s="108">
        <v>6.95</v>
      </c>
      <c r="G210" s="108">
        <v>5.8</v>
      </c>
      <c r="H210" s="108">
        <v>5.5</v>
      </c>
      <c r="I210" s="127"/>
      <c r="J210" s="127"/>
      <c r="K210" s="127"/>
      <c r="L210" s="127"/>
      <c r="M210" s="140"/>
      <c r="N210" s="3"/>
      <c r="O210" s="125"/>
      <c r="P210" s="3"/>
      <c r="Q210" s="3"/>
      <c r="R210" s="3"/>
    </row>
    <row r="211" spans="1:18" ht="15.75" customHeight="1" thickBot="1">
      <c r="A211" s="134"/>
      <c r="B211" s="137"/>
      <c r="C211" s="127"/>
      <c r="D211" s="136"/>
      <c r="E211" s="127"/>
      <c r="F211" s="9"/>
      <c r="G211" s="9"/>
      <c r="H211" s="9"/>
      <c r="I211" s="136"/>
      <c r="J211" s="127"/>
      <c r="K211" s="127"/>
      <c r="L211" s="127"/>
      <c r="M211" s="140"/>
      <c r="N211" s="3"/>
      <c r="O211" s="125"/>
      <c r="P211" s="3"/>
      <c r="Q211" s="3"/>
      <c r="R211" s="3"/>
    </row>
    <row r="212" spans="1:18" ht="15.75" customHeight="1" thickBot="1">
      <c r="A212" s="135"/>
      <c r="B212" s="153"/>
      <c r="C212" s="127"/>
      <c r="D212" s="132" t="s">
        <v>316</v>
      </c>
      <c r="E212" s="127"/>
      <c r="F212" s="108"/>
      <c r="G212" s="108"/>
      <c r="H212" s="108"/>
      <c r="I212" s="126">
        <v>5</v>
      </c>
      <c r="J212" s="127"/>
      <c r="K212" s="127"/>
      <c r="L212" s="127"/>
      <c r="M212" s="140"/>
      <c r="N212" s="3"/>
      <c r="O212" s="125"/>
      <c r="P212" s="3"/>
      <c r="Q212" s="3"/>
      <c r="R212" s="3"/>
    </row>
    <row r="213" spans="1:18" ht="15.75" customHeight="1">
      <c r="A213" s="133">
        <v>22</v>
      </c>
      <c r="B213" s="154" t="s">
        <v>250</v>
      </c>
      <c r="C213" s="127"/>
      <c r="D213" s="127"/>
      <c r="E213" s="127"/>
      <c r="F213" s="108">
        <v>6.95</v>
      </c>
      <c r="G213" s="108">
        <v>5.8</v>
      </c>
      <c r="H213" s="108">
        <v>5.5</v>
      </c>
      <c r="I213" s="127"/>
      <c r="J213" s="127"/>
      <c r="K213" s="127"/>
      <c r="L213" s="127"/>
      <c r="M213" s="140"/>
      <c r="N213" s="3"/>
      <c r="O213" s="125"/>
      <c r="P213" s="3"/>
      <c r="Q213" s="3"/>
      <c r="R213" s="3"/>
    </row>
    <row r="214" spans="1:18" ht="15.75" customHeight="1" thickBot="1">
      <c r="A214" s="134"/>
      <c r="B214" s="155"/>
      <c r="C214" s="128"/>
      <c r="D214" s="128"/>
      <c r="E214" s="128"/>
      <c r="F214" s="108"/>
      <c r="G214" s="108"/>
      <c r="H214" s="108"/>
      <c r="I214" s="136"/>
      <c r="J214" s="128"/>
      <c r="K214" s="128"/>
      <c r="L214" s="128"/>
      <c r="M214" s="146"/>
      <c r="N214" s="3"/>
      <c r="O214" s="125"/>
      <c r="P214" s="3"/>
      <c r="Q214" s="3"/>
      <c r="R214" s="3"/>
    </row>
    <row r="215" spans="1:18" ht="15.75" customHeight="1">
      <c r="A215" s="134"/>
      <c r="B215" s="155"/>
      <c r="C215" s="126"/>
      <c r="D215" s="126" t="s">
        <v>16</v>
      </c>
      <c r="E215" s="126" t="s">
        <v>1</v>
      </c>
      <c r="F215" s="118"/>
      <c r="G215" s="118"/>
      <c r="H215" s="118"/>
      <c r="I215" s="126">
        <v>36.5</v>
      </c>
      <c r="J215" s="126">
        <v>10</v>
      </c>
      <c r="K215" s="126">
        <v>0.037</v>
      </c>
      <c r="L215" s="126">
        <f>J215*K215</f>
        <v>0.37</v>
      </c>
      <c r="M215" s="139"/>
      <c r="N215" s="3"/>
      <c r="O215" s="125"/>
      <c r="P215" s="3"/>
      <c r="Q215" s="3"/>
      <c r="R215" s="3"/>
    </row>
    <row r="216" spans="1:18" ht="15.75" customHeight="1">
      <c r="A216" s="134"/>
      <c r="B216" s="151" t="s">
        <v>251</v>
      </c>
      <c r="C216" s="127"/>
      <c r="D216" s="127"/>
      <c r="E216" s="127"/>
      <c r="F216" s="108">
        <v>51</v>
      </c>
      <c r="G216" s="108">
        <v>42.5</v>
      </c>
      <c r="H216" s="108">
        <v>41</v>
      </c>
      <c r="I216" s="127"/>
      <c r="J216" s="127"/>
      <c r="K216" s="127"/>
      <c r="L216" s="127"/>
      <c r="M216" s="140"/>
      <c r="N216" s="3"/>
      <c r="O216" s="125"/>
      <c r="P216" s="3"/>
      <c r="Q216" s="3"/>
      <c r="R216" s="3"/>
    </row>
    <row r="217" spans="1:18" ht="15.75" customHeight="1">
      <c r="A217" s="134"/>
      <c r="B217" s="143"/>
      <c r="C217" s="127"/>
      <c r="D217" s="136"/>
      <c r="E217" s="127"/>
      <c r="F217" s="9"/>
      <c r="G217" s="9"/>
      <c r="H217" s="9"/>
      <c r="I217" s="136"/>
      <c r="J217" s="127"/>
      <c r="K217" s="127"/>
      <c r="L217" s="127"/>
      <c r="M217" s="140"/>
      <c r="N217" s="3"/>
      <c r="O217" s="125"/>
      <c r="P217" s="3"/>
      <c r="Q217" s="3"/>
      <c r="R217" s="3"/>
    </row>
    <row r="218" spans="1:18" ht="15.75" customHeight="1">
      <c r="A218" s="134"/>
      <c r="B218" s="152"/>
      <c r="C218" s="127"/>
      <c r="D218" s="132" t="s">
        <v>24</v>
      </c>
      <c r="E218" s="127"/>
      <c r="F218" s="108"/>
      <c r="G218" s="108"/>
      <c r="H218" s="108"/>
      <c r="I218" s="132">
        <v>36.5</v>
      </c>
      <c r="J218" s="127"/>
      <c r="K218" s="127"/>
      <c r="L218" s="127"/>
      <c r="M218" s="140"/>
      <c r="N218" s="3"/>
      <c r="O218" s="125"/>
      <c r="P218" s="3"/>
      <c r="Q218" s="3"/>
      <c r="R218" s="3"/>
    </row>
    <row r="219" spans="1:18" ht="15.75" customHeight="1">
      <c r="A219" s="134"/>
      <c r="B219" s="151" t="s">
        <v>275</v>
      </c>
      <c r="C219" s="127"/>
      <c r="D219" s="127"/>
      <c r="E219" s="127"/>
      <c r="F219" s="108">
        <v>51</v>
      </c>
      <c r="G219" s="108">
        <v>42.5</v>
      </c>
      <c r="H219" s="108">
        <v>41</v>
      </c>
      <c r="I219" s="127"/>
      <c r="J219" s="127"/>
      <c r="K219" s="127"/>
      <c r="L219" s="127"/>
      <c r="M219" s="140"/>
      <c r="N219" s="3"/>
      <c r="O219" s="125"/>
      <c r="P219" s="3"/>
      <c r="Q219" s="3"/>
      <c r="R219" s="3"/>
    </row>
    <row r="220" spans="1:18" ht="15.75" customHeight="1">
      <c r="A220" s="134"/>
      <c r="B220" s="143"/>
      <c r="C220" s="127"/>
      <c r="D220" s="136"/>
      <c r="E220" s="127"/>
      <c r="F220" s="9"/>
      <c r="G220" s="9"/>
      <c r="H220" s="9"/>
      <c r="I220" s="136"/>
      <c r="J220" s="127"/>
      <c r="K220" s="127"/>
      <c r="L220" s="127"/>
      <c r="M220" s="140"/>
      <c r="N220" s="3"/>
      <c r="O220" s="125"/>
      <c r="P220" s="3"/>
      <c r="Q220" s="3"/>
      <c r="R220" s="3"/>
    </row>
    <row r="221" spans="1:18" ht="15.75" customHeight="1" thickBot="1">
      <c r="A221" s="135"/>
      <c r="B221" s="144"/>
      <c r="C221" s="127"/>
      <c r="D221" s="132" t="s">
        <v>317</v>
      </c>
      <c r="E221" s="127"/>
      <c r="F221" s="108">
        <v>51</v>
      </c>
      <c r="G221" s="108">
        <v>42.5</v>
      </c>
      <c r="H221" s="108">
        <v>41</v>
      </c>
      <c r="I221" s="132">
        <v>36.5</v>
      </c>
      <c r="J221" s="127"/>
      <c r="K221" s="127"/>
      <c r="L221" s="127"/>
      <c r="M221" s="140"/>
      <c r="N221" s="3"/>
      <c r="O221" s="125"/>
      <c r="P221" s="3"/>
      <c r="Q221" s="3"/>
      <c r="R221" s="3"/>
    </row>
    <row r="222" spans="1:18" ht="15.75" customHeight="1">
      <c r="A222" s="133">
        <v>23</v>
      </c>
      <c r="B222" s="142" t="s">
        <v>249</v>
      </c>
      <c r="C222" s="127"/>
      <c r="D222" s="127"/>
      <c r="E222" s="127"/>
      <c r="F222" s="108"/>
      <c r="G222" s="108"/>
      <c r="H222" s="108"/>
      <c r="I222" s="127"/>
      <c r="J222" s="127"/>
      <c r="K222" s="127"/>
      <c r="L222" s="127"/>
      <c r="M222" s="140"/>
      <c r="N222" s="3"/>
      <c r="O222" s="125"/>
      <c r="P222" s="3"/>
      <c r="Q222" s="3"/>
      <c r="R222" s="3"/>
    </row>
    <row r="223" spans="1:18" ht="15.75" customHeight="1" thickBot="1">
      <c r="A223" s="134"/>
      <c r="B223" s="143"/>
      <c r="C223" s="128"/>
      <c r="D223" s="128"/>
      <c r="E223" s="128"/>
      <c r="F223" s="119"/>
      <c r="G223" s="119"/>
      <c r="H223" s="119"/>
      <c r="I223" s="128"/>
      <c r="J223" s="128"/>
      <c r="K223" s="128"/>
      <c r="L223" s="128"/>
      <c r="M223" s="146"/>
      <c r="N223" s="3"/>
      <c r="O223" s="125"/>
      <c r="P223" s="3"/>
      <c r="Q223" s="3"/>
      <c r="R223" s="3"/>
    </row>
    <row r="224" spans="1:18" ht="15.75" customHeight="1">
      <c r="A224" s="134"/>
      <c r="B224" s="152"/>
      <c r="C224" s="126"/>
      <c r="D224" s="126" t="s">
        <v>17</v>
      </c>
      <c r="E224" s="126" t="s">
        <v>1</v>
      </c>
      <c r="F224" s="118"/>
      <c r="G224" s="118"/>
      <c r="H224" s="118"/>
      <c r="I224" s="126">
        <v>51</v>
      </c>
      <c r="J224" s="126">
        <v>10</v>
      </c>
      <c r="K224" s="126">
        <v>0.02</v>
      </c>
      <c r="L224" s="126">
        <f>J224*K224</f>
        <v>0.2</v>
      </c>
      <c r="M224" s="139"/>
      <c r="N224" s="3"/>
      <c r="O224" s="125"/>
      <c r="P224" s="3"/>
      <c r="Q224" s="3"/>
      <c r="R224" s="3"/>
    </row>
    <row r="225" spans="1:18" ht="15.75" customHeight="1">
      <c r="A225" s="134"/>
      <c r="B225" s="151" t="s">
        <v>248</v>
      </c>
      <c r="C225" s="127"/>
      <c r="D225" s="127"/>
      <c r="E225" s="127"/>
      <c r="F225" s="108">
        <v>71</v>
      </c>
      <c r="G225" s="108">
        <v>59</v>
      </c>
      <c r="H225" s="108">
        <v>56</v>
      </c>
      <c r="I225" s="127"/>
      <c r="J225" s="127"/>
      <c r="K225" s="127"/>
      <c r="L225" s="127"/>
      <c r="M225" s="140"/>
      <c r="N225" s="3"/>
      <c r="O225" s="125"/>
      <c r="P225" s="3"/>
      <c r="Q225" s="3"/>
      <c r="R225" s="3"/>
    </row>
    <row r="226" spans="1:18" ht="15.75" customHeight="1">
      <c r="A226" s="134"/>
      <c r="B226" s="143"/>
      <c r="C226" s="127"/>
      <c r="D226" s="136"/>
      <c r="E226" s="127"/>
      <c r="F226" s="9"/>
      <c r="G226" s="9"/>
      <c r="H226" s="9"/>
      <c r="I226" s="136"/>
      <c r="J226" s="127"/>
      <c r="K226" s="127"/>
      <c r="L226" s="127"/>
      <c r="M226" s="140"/>
      <c r="N226" s="3"/>
      <c r="O226" s="125"/>
      <c r="P226" s="3"/>
      <c r="Q226" s="3"/>
      <c r="R226" s="3"/>
    </row>
    <row r="227" spans="1:18" ht="15.75" customHeight="1">
      <c r="A227" s="134"/>
      <c r="B227" s="152"/>
      <c r="C227" s="127"/>
      <c r="D227" s="132" t="s">
        <v>319</v>
      </c>
      <c r="E227" s="127"/>
      <c r="F227" s="108"/>
      <c r="G227" s="108"/>
      <c r="H227" s="108"/>
      <c r="I227" s="132">
        <v>51</v>
      </c>
      <c r="J227" s="127"/>
      <c r="K227" s="127"/>
      <c r="L227" s="127"/>
      <c r="M227" s="140"/>
      <c r="N227" s="3"/>
      <c r="O227" s="125"/>
      <c r="P227" s="3"/>
      <c r="Q227" s="3"/>
      <c r="R227" s="3"/>
    </row>
    <row r="228" spans="1:18" ht="15.75" customHeight="1">
      <c r="A228" s="134"/>
      <c r="B228" s="151" t="s">
        <v>274</v>
      </c>
      <c r="C228" s="127"/>
      <c r="D228" s="127"/>
      <c r="E228" s="127"/>
      <c r="F228" s="108">
        <v>71</v>
      </c>
      <c r="G228" s="108">
        <v>59</v>
      </c>
      <c r="H228" s="108">
        <v>56</v>
      </c>
      <c r="I228" s="127"/>
      <c r="J228" s="127"/>
      <c r="K228" s="127"/>
      <c r="L228" s="127"/>
      <c r="M228" s="140"/>
      <c r="N228" s="3"/>
      <c r="O228" s="125"/>
      <c r="P228" s="3"/>
      <c r="Q228" s="3"/>
      <c r="R228" s="3"/>
    </row>
    <row r="229" spans="1:18" ht="15.75" customHeight="1">
      <c r="A229" s="134"/>
      <c r="B229" s="143"/>
      <c r="C229" s="127"/>
      <c r="D229" s="136"/>
      <c r="E229" s="127"/>
      <c r="F229" s="9"/>
      <c r="G229" s="9"/>
      <c r="H229" s="9"/>
      <c r="I229" s="136"/>
      <c r="J229" s="127"/>
      <c r="K229" s="127"/>
      <c r="L229" s="127"/>
      <c r="M229" s="140"/>
      <c r="N229" s="3"/>
      <c r="O229" s="125"/>
      <c r="P229" s="3"/>
      <c r="Q229" s="3"/>
      <c r="R229" s="3"/>
    </row>
    <row r="230" spans="1:18" ht="15.75" customHeight="1" thickBot="1">
      <c r="A230" s="135"/>
      <c r="B230" s="144"/>
      <c r="C230" s="127"/>
      <c r="D230" s="132" t="s">
        <v>318</v>
      </c>
      <c r="E230" s="127"/>
      <c r="F230" s="108"/>
      <c r="G230" s="108"/>
      <c r="H230" s="108"/>
      <c r="I230" s="132">
        <v>54.1</v>
      </c>
      <c r="J230" s="127"/>
      <c r="K230" s="127"/>
      <c r="L230" s="127"/>
      <c r="M230" s="140"/>
      <c r="N230" s="3"/>
      <c r="O230" s="125"/>
      <c r="P230" s="3"/>
      <c r="Q230" s="3"/>
      <c r="R230" s="3"/>
    </row>
    <row r="231" spans="1:18" ht="15.75" customHeight="1">
      <c r="A231" s="133">
        <v>24</v>
      </c>
      <c r="B231" s="142" t="s">
        <v>252</v>
      </c>
      <c r="C231" s="127"/>
      <c r="D231" s="127"/>
      <c r="E231" s="127"/>
      <c r="F231" s="108">
        <v>75</v>
      </c>
      <c r="G231" s="108">
        <v>63</v>
      </c>
      <c r="H231" s="108">
        <v>59.5</v>
      </c>
      <c r="I231" s="127"/>
      <c r="J231" s="127"/>
      <c r="K231" s="127"/>
      <c r="L231" s="127"/>
      <c r="M231" s="140"/>
      <c r="N231" s="3"/>
      <c r="O231" s="125"/>
      <c r="P231" s="3"/>
      <c r="Q231" s="3"/>
      <c r="R231" s="3"/>
    </row>
    <row r="232" spans="1:18" ht="15.75" customHeight="1" thickBot="1">
      <c r="A232" s="134"/>
      <c r="B232" s="143"/>
      <c r="C232" s="128"/>
      <c r="D232" s="128"/>
      <c r="E232" s="128"/>
      <c r="F232" s="119"/>
      <c r="G232" s="119"/>
      <c r="H232" s="119"/>
      <c r="I232" s="128"/>
      <c r="J232" s="128"/>
      <c r="K232" s="128"/>
      <c r="L232" s="128"/>
      <c r="M232" s="146"/>
      <c r="N232" s="3"/>
      <c r="O232" s="125"/>
      <c r="P232" s="3"/>
      <c r="Q232" s="3"/>
      <c r="R232" s="3"/>
    </row>
    <row r="233" spans="1:18" ht="15.75" customHeight="1">
      <c r="A233" s="134"/>
      <c r="B233" s="152"/>
      <c r="C233" s="126"/>
      <c r="D233" s="126" t="s">
        <v>109</v>
      </c>
      <c r="E233" s="126" t="s">
        <v>1</v>
      </c>
      <c r="F233" s="118"/>
      <c r="G233" s="118"/>
      <c r="H233" s="118"/>
      <c r="I233" s="126">
        <v>1074</v>
      </c>
      <c r="J233" s="126">
        <v>4</v>
      </c>
      <c r="K233" s="126">
        <v>5.5</v>
      </c>
      <c r="L233" s="126">
        <f>J233*K233</f>
        <v>22</v>
      </c>
      <c r="M233" s="139"/>
      <c r="N233" s="3"/>
      <c r="O233" s="125"/>
      <c r="P233" s="3"/>
      <c r="Q233" s="3"/>
      <c r="R233" s="3"/>
    </row>
    <row r="234" spans="1:18" ht="15.75" customHeight="1">
      <c r="A234" s="134"/>
      <c r="B234" s="151" t="s">
        <v>253</v>
      </c>
      <c r="C234" s="127"/>
      <c r="D234" s="127"/>
      <c r="E234" s="127"/>
      <c r="F234" s="108">
        <v>1489</v>
      </c>
      <c r="G234" s="108">
        <v>1240</v>
      </c>
      <c r="H234" s="108">
        <v>1182</v>
      </c>
      <c r="I234" s="127"/>
      <c r="J234" s="127"/>
      <c r="K234" s="127"/>
      <c r="L234" s="127"/>
      <c r="M234" s="140"/>
      <c r="N234" s="3"/>
      <c r="O234" s="125"/>
      <c r="P234" s="3"/>
      <c r="Q234" s="3"/>
      <c r="R234" s="3"/>
    </row>
    <row r="235" spans="1:18" ht="15.75" customHeight="1">
      <c r="A235" s="134"/>
      <c r="B235" s="143"/>
      <c r="C235" s="127"/>
      <c r="D235" s="136"/>
      <c r="E235" s="127"/>
      <c r="F235" s="9"/>
      <c r="G235" s="9"/>
      <c r="H235" s="9"/>
      <c r="I235" s="136"/>
      <c r="J235" s="127"/>
      <c r="K235" s="127"/>
      <c r="L235" s="127"/>
      <c r="M235" s="140"/>
      <c r="N235" s="3"/>
      <c r="O235" s="125"/>
      <c r="P235" s="3"/>
      <c r="Q235" s="3"/>
      <c r="R235" s="3"/>
    </row>
    <row r="236" spans="1:18" ht="15.75" customHeight="1">
      <c r="A236" s="134"/>
      <c r="B236" s="152"/>
      <c r="C236" s="127"/>
      <c r="D236" s="132" t="s">
        <v>110</v>
      </c>
      <c r="E236" s="127"/>
      <c r="F236" s="108"/>
      <c r="G236" s="108"/>
      <c r="H236" s="108"/>
      <c r="I236" s="132">
        <v>1143</v>
      </c>
      <c r="J236" s="127"/>
      <c r="K236" s="127"/>
      <c r="L236" s="127"/>
      <c r="M236" s="140"/>
      <c r="N236" s="3"/>
      <c r="O236" s="125"/>
      <c r="P236" s="3"/>
      <c r="Q236" s="3"/>
      <c r="R236" s="3"/>
    </row>
    <row r="237" spans="1:18" ht="15.75" customHeight="1">
      <c r="A237" s="134"/>
      <c r="B237" s="151" t="s">
        <v>273</v>
      </c>
      <c r="C237" s="127"/>
      <c r="D237" s="127"/>
      <c r="E237" s="127"/>
      <c r="F237" s="108">
        <v>1584</v>
      </c>
      <c r="G237" s="108">
        <v>1320</v>
      </c>
      <c r="H237" s="108">
        <v>1257</v>
      </c>
      <c r="I237" s="127"/>
      <c r="J237" s="127"/>
      <c r="K237" s="127"/>
      <c r="L237" s="127"/>
      <c r="M237" s="140"/>
      <c r="N237" s="3"/>
      <c r="O237" s="125"/>
      <c r="P237" s="3"/>
      <c r="Q237" s="3"/>
      <c r="R237" s="3"/>
    </row>
    <row r="238" spans="1:18" ht="15" customHeight="1" thickBot="1">
      <c r="A238" s="134"/>
      <c r="B238" s="143"/>
      <c r="C238" s="127"/>
      <c r="D238" s="136"/>
      <c r="E238" s="127"/>
      <c r="F238" s="9"/>
      <c r="G238" s="9"/>
      <c r="H238" s="9"/>
      <c r="I238" s="136"/>
      <c r="J238" s="127"/>
      <c r="K238" s="127"/>
      <c r="L238" s="127"/>
      <c r="M238" s="140"/>
      <c r="N238" s="3"/>
      <c r="O238" s="125"/>
      <c r="P238" s="3"/>
      <c r="Q238" s="3"/>
      <c r="R238" s="3"/>
    </row>
    <row r="239" spans="1:18" ht="6" customHeight="1" hidden="1" thickBot="1">
      <c r="A239" s="135"/>
      <c r="B239" s="144"/>
      <c r="C239" s="127"/>
      <c r="D239" s="132" t="s">
        <v>320</v>
      </c>
      <c r="E239" s="127"/>
      <c r="F239" s="108"/>
      <c r="G239" s="108"/>
      <c r="H239" s="108"/>
      <c r="I239" s="132">
        <v>1200</v>
      </c>
      <c r="J239" s="127"/>
      <c r="K239" s="127"/>
      <c r="L239" s="127"/>
      <c r="M239" s="140"/>
      <c r="N239" s="3"/>
      <c r="O239" s="125"/>
      <c r="P239" s="3"/>
      <c r="Q239" s="3"/>
      <c r="R239" s="3"/>
    </row>
    <row r="240" spans="1:18" ht="15.75" customHeight="1">
      <c r="A240" s="133">
        <v>25</v>
      </c>
      <c r="B240" s="142" t="s">
        <v>254</v>
      </c>
      <c r="C240" s="127"/>
      <c r="D240" s="127"/>
      <c r="E240" s="127"/>
      <c r="F240" s="108">
        <v>1385</v>
      </c>
      <c r="G240" s="108">
        <v>1386</v>
      </c>
      <c r="H240" s="108">
        <v>1320</v>
      </c>
      <c r="I240" s="127"/>
      <c r="J240" s="127"/>
      <c r="K240" s="127"/>
      <c r="L240" s="127"/>
      <c r="M240" s="140"/>
      <c r="N240" s="3"/>
      <c r="O240" s="125"/>
      <c r="P240" s="3"/>
      <c r="Q240" s="3"/>
      <c r="R240" s="3"/>
    </row>
    <row r="241" spans="1:18" ht="15.75" customHeight="1" thickBot="1">
      <c r="A241" s="134"/>
      <c r="B241" s="143"/>
      <c r="C241" s="128"/>
      <c r="D241" s="128"/>
      <c r="E241" s="128"/>
      <c r="F241" s="119"/>
      <c r="G241" s="119"/>
      <c r="H241" s="119"/>
      <c r="I241" s="128"/>
      <c r="J241" s="128"/>
      <c r="K241" s="128"/>
      <c r="L241" s="128"/>
      <c r="M241" s="146"/>
      <c r="N241" s="3"/>
      <c r="O241" s="125"/>
      <c r="P241" s="3"/>
      <c r="Q241" s="3"/>
      <c r="R241" s="3"/>
    </row>
    <row r="242" spans="1:18" ht="15.75" customHeight="1">
      <c r="A242" s="134"/>
      <c r="B242" s="152"/>
      <c r="C242" s="126"/>
      <c r="D242" s="126" t="s">
        <v>111</v>
      </c>
      <c r="E242" s="126" t="s">
        <v>1</v>
      </c>
      <c r="F242" s="118"/>
      <c r="G242" s="118"/>
      <c r="H242" s="118"/>
      <c r="I242" s="126">
        <v>954</v>
      </c>
      <c r="J242" s="126">
        <v>4</v>
      </c>
      <c r="K242" s="126">
        <v>4.7</v>
      </c>
      <c r="L242" s="126">
        <f>J242*K242</f>
        <v>18.8</v>
      </c>
      <c r="M242" s="129"/>
      <c r="N242" s="3"/>
      <c r="O242" s="125"/>
      <c r="P242" s="3"/>
      <c r="Q242" s="3"/>
      <c r="R242" s="3"/>
    </row>
    <row r="243" spans="1:18" ht="15.75" customHeight="1">
      <c r="A243" s="134"/>
      <c r="B243" s="151" t="s">
        <v>255</v>
      </c>
      <c r="C243" s="127"/>
      <c r="D243" s="149"/>
      <c r="E243" s="127"/>
      <c r="F243" s="108">
        <v>1325</v>
      </c>
      <c r="G243" s="108">
        <v>1102</v>
      </c>
      <c r="H243" s="108">
        <v>1050</v>
      </c>
      <c r="I243" s="149"/>
      <c r="J243" s="127"/>
      <c r="K243" s="127"/>
      <c r="L243" s="127"/>
      <c r="M243" s="130"/>
      <c r="N243" s="3"/>
      <c r="O243" s="125"/>
      <c r="P243" s="3"/>
      <c r="Q243" s="3"/>
      <c r="R243" s="3"/>
    </row>
    <row r="244" spans="1:18" ht="15.75" customHeight="1">
      <c r="A244" s="134"/>
      <c r="B244" s="143"/>
      <c r="C244" s="127"/>
      <c r="D244" s="150"/>
      <c r="E244" s="127"/>
      <c r="F244" s="9"/>
      <c r="G244" s="9"/>
      <c r="H244" s="9"/>
      <c r="I244" s="150"/>
      <c r="J244" s="127"/>
      <c r="K244" s="127"/>
      <c r="L244" s="127"/>
      <c r="M244" s="148"/>
      <c r="N244" s="3"/>
      <c r="O244" s="125"/>
      <c r="P244" s="3"/>
      <c r="Q244" s="3"/>
      <c r="R244" s="3"/>
    </row>
    <row r="245" spans="1:18" ht="15.75" customHeight="1">
      <c r="A245" s="134"/>
      <c r="B245" s="152"/>
      <c r="C245" s="127"/>
      <c r="D245" s="132" t="s">
        <v>112</v>
      </c>
      <c r="E245" s="127"/>
      <c r="F245" s="108"/>
      <c r="G245" s="108"/>
      <c r="H245" s="108"/>
      <c r="I245" s="132">
        <v>1020</v>
      </c>
      <c r="J245" s="127"/>
      <c r="K245" s="127"/>
      <c r="L245" s="127"/>
      <c r="M245" s="147"/>
      <c r="N245" s="3"/>
      <c r="O245" s="125"/>
      <c r="P245" s="3"/>
      <c r="Q245" s="3"/>
      <c r="R245" s="3"/>
    </row>
    <row r="246" spans="1:18" ht="15.75" customHeight="1">
      <c r="A246" s="134"/>
      <c r="B246" s="151" t="s">
        <v>272</v>
      </c>
      <c r="C246" s="127"/>
      <c r="D246" s="127"/>
      <c r="E246" s="127"/>
      <c r="F246" s="108">
        <v>1420</v>
      </c>
      <c r="G246" s="108">
        <v>1178</v>
      </c>
      <c r="H246" s="108">
        <v>1122</v>
      </c>
      <c r="I246" s="127"/>
      <c r="J246" s="127"/>
      <c r="K246" s="127"/>
      <c r="L246" s="127"/>
      <c r="M246" s="130"/>
      <c r="N246" s="3"/>
      <c r="O246" s="125"/>
      <c r="P246" s="3"/>
      <c r="Q246" s="3"/>
      <c r="R246" s="3"/>
    </row>
    <row r="247" spans="1:18" ht="15.75" customHeight="1">
      <c r="A247" s="134"/>
      <c r="B247" s="143"/>
      <c r="C247" s="127"/>
      <c r="D247" s="136"/>
      <c r="E247" s="127"/>
      <c r="F247" s="9"/>
      <c r="G247" s="9"/>
      <c r="H247" s="9"/>
      <c r="I247" s="136"/>
      <c r="J247" s="127"/>
      <c r="K247" s="127"/>
      <c r="L247" s="127"/>
      <c r="M247" s="148"/>
      <c r="N247" s="3"/>
      <c r="O247" s="125"/>
      <c r="P247" s="3"/>
      <c r="Q247" s="3"/>
      <c r="R247" s="3"/>
    </row>
    <row r="248" spans="1:18" ht="15.75" customHeight="1" thickBot="1">
      <c r="A248" s="135"/>
      <c r="B248" s="144"/>
      <c r="C248" s="127"/>
      <c r="D248" s="132" t="s">
        <v>321</v>
      </c>
      <c r="E248" s="127"/>
      <c r="F248" s="108"/>
      <c r="G248" s="108"/>
      <c r="H248" s="108"/>
      <c r="I248" s="132">
        <v>1070</v>
      </c>
      <c r="J248" s="127"/>
      <c r="K248" s="127"/>
      <c r="L248" s="127"/>
      <c r="M248" s="147"/>
      <c r="N248" s="3"/>
      <c r="O248" s="125"/>
      <c r="P248" s="3"/>
      <c r="Q248" s="3"/>
      <c r="R248" s="3"/>
    </row>
    <row r="249" spans="1:18" ht="15.75" customHeight="1">
      <c r="A249" s="133">
        <v>26</v>
      </c>
      <c r="B249" s="142" t="s">
        <v>256</v>
      </c>
      <c r="C249" s="127"/>
      <c r="D249" s="127"/>
      <c r="E249" s="127"/>
      <c r="F249" s="108">
        <v>1485</v>
      </c>
      <c r="G249" s="108">
        <v>1236</v>
      </c>
      <c r="H249" s="108">
        <v>1777</v>
      </c>
      <c r="I249" s="127"/>
      <c r="J249" s="127"/>
      <c r="K249" s="127"/>
      <c r="L249" s="127"/>
      <c r="M249" s="130"/>
      <c r="N249" s="3"/>
      <c r="O249" s="125"/>
      <c r="P249" s="3"/>
      <c r="Q249" s="3"/>
      <c r="R249" s="3"/>
    </row>
    <row r="250" spans="1:18" ht="15.75" customHeight="1" thickBot="1">
      <c r="A250" s="134"/>
      <c r="B250" s="143"/>
      <c r="C250" s="128"/>
      <c r="D250" s="128"/>
      <c r="E250" s="128"/>
      <c r="F250" s="119"/>
      <c r="G250" s="119"/>
      <c r="H250" s="119"/>
      <c r="I250" s="128"/>
      <c r="J250" s="128"/>
      <c r="K250" s="128"/>
      <c r="L250" s="128"/>
      <c r="M250" s="131"/>
      <c r="N250" s="3"/>
      <c r="O250" s="125"/>
      <c r="P250" s="3"/>
      <c r="Q250" s="3"/>
      <c r="R250" s="3"/>
    </row>
    <row r="251" spans="1:18" ht="15.75" customHeight="1">
      <c r="A251" s="134"/>
      <c r="B251" s="152"/>
      <c r="C251" s="126"/>
      <c r="D251" s="126" t="s">
        <v>18</v>
      </c>
      <c r="E251" s="126" t="s">
        <v>1</v>
      </c>
      <c r="F251" s="118"/>
      <c r="G251" s="118"/>
      <c r="H251" s="118"/>
      <c r="I251" s="126">
        <v>0.95</v>
      </c>
      <c r="J251" s="126">
        <v>500</v>
      </c>
      <c r="K251" s="126">
        <v>0.0003</v>
      </c>
      <c r="L251" s="126">
        <f>J251*K251</f>
        <v>0.15</v>
      </c>
      <c r="M251" s="139"/>
      <c r="N251" s="3"/>
      <c r="O251" s="125"/>
      <c r="P251" s="3"/>
      <c r="Q251" s="3"/>
      <c r="R251" s="3"/>
    </row>
    <row r="252" spans="1:18" ht="15.75" customHeight="1">
      <c r="A252" s="134"/>
      <c r="B252" s="151" t="s">
        <v>257</v>
      </c>
      <c r="C252" s="127"/>
      <c r="D252" s="127"/>
      <c r="E252" s="127"/>
      <c r="F252" s="108">
        <v>1.5</v>
      </c>
      <c r="G252" s="108">
        <v>1.1</v>
      </c>
      <c r="H252" s="108">
        <v>1.05</v>
      </c>
      <c r="I252" s="127"/>
      <c r="J252" s="127"/>
      <c r="K252" s="127"/>
      <c r="L252" s="127"/>
      <c r="M252" s="140"/>
      <c r="N252" s="3"/>
      <c r="O252" s="125"/>
      <c r="P252" s="3"/>
      <c r="Q252" s="3"/>
      <c r="R252" s="3"/>
    </row>
    <row r="253" spans="1:18" ht="15.75" customHeight="1" thickBot="1">
      <c r="A253" s="134"/>
      <c r="B253" s="143"/>
      <c r="C253" s="127"/>
      <c r="D253" s="136"/>
      <c r="E253" s="127"/>
      <c r="F253" s="9"/>
      <c r="G253" s="9"/>
      <c r="H253" s="9"/>
      <c r="I253" s="136"/>
      <c r="J253" s="127"/>
      <c r="K253" s="127"/>
      <c r="L253" s="127"/>
      <c r="M253" s="140"/>
      <c r="N253" s="3"/>
      <c r="O253" s="125"/>
      <c r="P253" s="3"/>
      <c r="Q253" s="3"/>
      <c r="R253" s="3"/>
    </row>
    <row r="254" spans="1:18" ht="15.75" customHeight="1">
      <c r="A254" s="134"/>
      <c r="B254" s="152"/>
      <c r="C254" s="127"/>
      <c r="D254" s="132" t="s">
        <v>23</v>
      </c>
      <c r="E254" s="127"/>
      <c r="F254" s="108">
        <v>1.5</v>
      </c>
      <c r="G254" s="108">
        <v>1.1</v>
      </c>
      <c r="H254" s="108">
        <v>1.05</v>
      </c>
      <c r="I254" s="126">
        <v>0.95</v>
      </c>
      <c r="J254" s="127"/>
      <c r="K254" s="127"/>
      <c r="L254" s="127"/>
      <c r="M254" s="140"/>
      <c r="N254" s="3"/>
      <c r="O254" s="125"/>
      <c r="P254" s="3"/>
      <c r="Q254" s="3"/>
      <c r="R254" s="3"/>
    </row>
    <row r="255" spans="1:18" ht="15.75" customHeight="1">
      <c r="A255" s="134"/>
      <c r="B255" s="151" t="s">
        <v>271</v>
      </c>
      <c r="C255" s="127"/>
      <c r="D255" s="127"/>
      <c r="E255" s="127"/>
      <c r="F255" s="108"/>
      <c r="G255" s="108"/>
      <c r="H255" s="108"/>
      <c r="I255" s="127"/>
      <c r="J255" s="127"/>
      <c r="K255" s="127"/>
      <c r="L255" s="127"/>
      <c r="M255" s="140"/>
      <c r="N255" s="3"/>
      <c r="O255" s="125"/>
      <c r="P255" s="3"/>
      <c r="Q255" s="3"/>
      <c r="R255" s="3"/>
    </row>
    <row r="256" spans="1:18" ht="15.75" customHeight="1" thickBot="1">
      <c r="A256" s="134"/>
      <c r="B256" s="143"/>
      <c r="C256" s="127"/>
      <c r="D256" s="136"/>
      <c r="E256" s="127"/>
      <c r="F256" s="9"/>
      <c r="G256" s="9"/>
      <c r="H256" s="9"/>
      <c r="I256" s="136"/>
      <c r="J256" s="127"/>
      <c r="K256" s="127"/>
      <c r="L256" s="127"/>
      <c r="M256" s="140"/>
      <c r="N256" s="3"/>
      <c r="O256" s="125"/>
      <c r="P256" s="3"/>
      <c r="Q256" s="3"/>
      <c r="R256" s="3"/>
    </row>
    <row r="257" spans="1:18" ht="15.75" customHeight="1" thickBot="1">
      <c r="A257" s="135"/>
      <c r="B257" s="144"/>
      <c r="C257" s="127"/>
      <c r="D257" s="132" t="s">
        <v>285</v>
      </c>
      <c r="E257" s="127"/>
      <c r="F257" s="108"/>
      <c r="G257" s="108"/>
      <c r="H257" s="108"/>
      <c r="I257" s="126">
        <v>0.95</v>
      </c>
      <c r="J257" s="127"/>
      <c r="K257" s="127"/>
      <c r="L257" s="127"/>
      <c r="M257" s="140"/>
      <c r="N257" s="3"/>
      <c r="O257" s="125"/>
      <c r="P257" s="3"/>
      <c r="Q257" s="3"/>
      <c r="R257" s="3"/>
    </row>
    <row r="258" spans="1:18" ht="15.75" customHeight="1">
      <c r="A258" s="133">
        <v>27</v>
      </c>
      <c r="B258" s="142" t="s">
        <v>258</v>
      </c>
      <c r="C258" s="127"/>
      <c r="D258" s="127"/>
      <c r="E258" s="127"/>
      <c r="F258" s="108">
        <v>1.5</v>
      </c>
      <c r="G258" s="108">
        <v>1.1</v>
      </c>
      <c r="H258" s="108">
        <v>1.05</v>
      </c>
      <c r="I258" s="127"/>
      <c r="J258" s="127"/>
      <c r="K258" s="127"/>
      <c r="L258" s="127"/>
      <c r="M258" s="140"/>
      <c r="N258" s="3"/>
      <c r="O258" s="125"/>
      <c r="P258" s="3"/>
      <c r="Q258" s="3"/>
      <c r="R258" s="3"/>
    </row>
    <row r="259" spans="1:18" ht="15.75" customHeight="1" thickBot="1">
      <c r="A259" s="134"/>
      <c r="B259" s="165"/>
      <c r="C259" s="128"/>
      <c r="D259" s="128"/>
      <c r="E259" s="128"/>
      <c r="F259" s="108"/>
      <c r="G259" s="108"/>
      <c r="H259" s="108"/>
      <c r="I259" s="136"/>
      <c r="J259" s="128"/>
      <c r="K259" s="128"/>
      <c r="L259" s="128"/>
      <c r="M259" s="146"/>
      <c r="N259" s="3"/>
      <c r="O259" s="125"/>
      <c r="P259" s="3"/>
      <c r="Q259" s="3"/>
      <c r="R259" s="3"/>
    </row>
    <row r="260" spans="1:18" ht="15.75" customHeight="1">
      <c r="A260" s="134"/>
      <c r="B260" s="166"/>
      <c r="C260" s="126"/>
      <c r="D260" s="126" t="s">
        <v>113</v>
      </c>
      <c r="E260" s="126" t="s">
        <v>2</v>
      </c>
      <c r="F260" s="118"/>
      <c r="G260" s="118"/>
      <c r="H260" s="118"/>
      <c r="I260" s="126">
        <v>1484</v>
      </c>
      <c r="J260" s="126">
        <v>4</v>
      </c>
      <c r="K260" s="126">
        <v>2.75</v>
      </c>
      <c r="L260" s="126">
        <f>J260*K260</f>
        <v>11</v>
      </c>
      <c r="M260" s="139"/>
      <c r="N260" s="3"/>
      <c r="O260" s="125"/>
      <c r="P260" s="3"/>
      <c r="Q260" s="3"/>
      <c r="R260" s="3"/>
    </row>
    <row r="261" spans="1:18" ht="15.75" customHeight="1">
      <c r="A261" s="134"/>
      <c r="B261" s="151" t="s">
        <v>259</v>
      </c>
      <c r="C261" s="127"/>
      <c r="D261" s="127"/>
      <c r="E261" s="127"/>
      <c r="F261" s="108">
        <v>2057</v>
      </c>
      <c r="G261" s="108">
        <v>1715</v>
      </c>
      <c r="H261" s="108">
        <v>1632</v>
      </c>
      <c r="I261" s="127"/>
      <c r="J261" s="127"/>
      <c r="K261" s="127"/>
      <c r="L261" s="127"/>
      <c r="M261" s="140"/>
      <c r="N261" s="3"/>
      <c r="O261" s="125"/>
      <c r="P261" s="3"/>
      <c r="Q261" s="3"/>
      <c r="R261" s="3"/>
    </row>
    <row r="262" spans="1:18" ht="15.75" customHeight="1">
      <c r="A262" s="134"/>
      <c r="B262" s="143"/>
      <c r="C262" s="127"/>
      <c r="D262" s="136"/>
      <c r="E262" s="127"/>
      <c r="F262" s="9"/>
      <c r="G262" s="9"/>
      <c r="H262" s="9"/>
      <c r="I262" s="136"/>
      <c r="J262" s="127"/>
      <c r="K262" s="127"/>
      <c r="L262" s="127"/>
      <c r="M262" s="140"/>
      <c r="N262" s="3"/>
      <c r="O262" s="125"/>
      <c r="P262" s="3"/>
      <c r="Q262" s="3"/>
      <c r="R262" s="3"/>
    </row>
    <row r="263" spans="1:18" ht="15.75" customHeight="1">
      <c r="A263" s="134"/>
      <c r="B263" s="152"/>
      <c r="C263" s="127"/>
      <c r="D263" s="132" t="s">
        <v>114</v>
      </c>
      <c r="E263" s="127"/>
      <c r="F263" s="108"/>
      <c r="G263" s="108"/>
      <c r="H263" s="108"/>
      <c r="I263" s="132">
        <v>1554.8</v>
      </c>
      <c r="J263" s="127"/>
      <c r="K263" s="127"/>
      <c r="L263" s="127"/>
      <c r="M263" s="140"/>
      <c r="N263" s="3"/>
      <c r="O263" s="125"/>
      <c r="P263" s="3"/>
      <c r="Q263" s="3"/>
      <c r="R263" s="3"/>
    </row>
    <row r="264" spans="1:18" ht="15.75" customHeight="1">
      <c r="A264" s="134"/>
      <c r="B264" s="151" t="s">
        <v>270</v>
      </c>
      <c r="C264" s="127"/>
      <c r="D264" s="127"/>
      <c r="E264" s="127"/>
      <c r="F264" s="108">
        <v>2155</v>
      </c>
      <c r="G264" s="108">
        <v>1796</v>
      </c>
      <c r="H264" s="108">
        <v>1711</v>
      </c>
      <c r="I264" s="127"/>
      <c r="J264" s="127"/>
      <c r="K264" s="127"/>
      <c r="L264" s="127"/>
      <c r="M264" s="140"/>
      <c r="N264" s="3"/>
      <c r="O264" s="125"/>
      <c r="P264" s="3"/>
      <c r="Q264" s="3"/>
      <c r="R264" s="3"/>
    </row>
    <row r="265" spans="1:18" ht="15.75" customHeight="1">
      <c r="A265" s="134"/>
      <c r="B265" s="143"/>
      <c r="C265" s="127"/>
      <c r="D265" s="136"/>
      <c r="E265" s="127"/>
      <c r="F265" s="9"/>
      <c r="G265" s="9"/>
      <c r="H265" s="9"/>
      <c r="I265" s="136"/>
      <c r="J265" s="127"/>
      <c r="K265" s="127"/>
      <c r="L265" s="127"/>
      <c r="M265" s="140"/>
      <c r="N265" s="3"/>
      <c r="O265" s="125"/>
      <c r="P265" s="3"/>
      <c r="Q265" s="3"/>
      <c r="R265" s="3"/>
    </row>
    <row r="266" spans="1:18" ht="15.75" customHeight="1" thickBot="1">
      <c r="A266" s="135"/>
      <c r="B266" s="144"/>
      <c r="C266" s="127"/>
      <c r="D266" s="132" t="s">
        <v>322</v>
      </c>
      <c r="E266" s="127"/>
      <c r="F266" s="108"/>
      <c r="G266" s="108"/>
      <c r="H266" s="108">
        <v>1796</v>
      </c>
      <c r="I266" s="132">
        <v>1633</v>
      </c>
      <c r="J266" s="127"/>
      <c r="K266" s="127"/>
      <c r="L266" s="127"/>
      <c r="M266" s="140"/>
      <c r="N266" s="3"/>
      <c r="O266" s="125"/>
      <c r="P266" s="3"/>
      <c r="Q266" s="3"/>
      <c r="R266" s="3"/>
    </row>
    <row r="267" spans="1:18" ht="15.75" customHeight="1">
      <c r="A267" s="133">
        <v>28</v>
      </c>
      <c r="B267" s="142" t="s">
        <v>260</v>
      </c>
      <c r="C267" s="127"/>
      <c r="D267" s="127"/>
      <c r="E267" s="127"/>
      <c r="F267" s="108">
        <v>2264</v>
      </c>
      <c r="G267" s="108">
        <v>1886</v>
      </c>
      <c r="H267" s="108"/>
      <c r="I267" s="127"/>
      <c r="J267" s="127"/>
      <c r="K267" s="127"/>
      <c r="L267" s="127"/>
      <c r="M267" s="140"/>
      <c r="N267" s="3"/>
      <c r="O267" s="125"/>
      <c r="P267" s="3"/>
      <c r="Q267" s="3"/>
      <c r="R267" s="3"/>
    </row>
    <row r="268" spans="1:18" ht="15.75" customHeight="1" thickBot="1">
      <c r="A268" s="134"/>
      <c r="B268" s="143"/>
      <c r="C268" s="128"/>
      <c r="D268" s="128"/>
      <c r="E268" s="128"/>
      <c r="F268" s="119"/>
      <c r="G268" s="119"/>
      <c r="H268" s="119"/>
      <c r="I268" s="128"/>
      <c r="J268" s="128"/>
      <c r="K268" s="128"/>
      <c r="L268" s="128"/>
      <c r="M268" s="146"/>
      <c r="N268" s="3"/>
      <c r="O268" s="125"/>
      <c r="P268" s="3"/>
      <c r="Q268" s="3"/>
      <c r="R268" s="3"/>
    </row>
    <row r="269" spans="1:18" ht="15.75" customHeight="1">
      <c r="A269" s="134"/>
      <c r="B269" s="152"/>
      <c r="C269" s="126"/>
      <c r="D269" s="126" t="s">
        <v>115</v>
      </c>
      <c r="E269" s="126" t="s">
        <v>2</v>
      </c>
      <c r="F269" s="118"/>
      <c r="G269" s="118"/>
      <c r="H269" s="118"/>
      <c r="I269" s="126">
        <v>1542.35</v>
      </c>
      <c r="J269" s="126">
        <v>4</v>
      </c>
      <c r="K269" s="126">
        <v>3.05</v>
      </c>
      <c r="L269" s="126">
        <f>J269*K269</f>
        <v>12.2</v>
      </c>
      <c r="M269" s="139"/>
      <c r="N269" s="3"/>
      <c r="O269" s="125"/>
      <c r="P269" s="3"/>
      <c r="Q269" s="3"/>
      <c r="R269" s="3"/>
    </row>
    <row r="270" spans="1:18" ht="15.75" customHeight="1">
      <c r="A270" s="134"/>
      <c r="B270" s="151" t="s">
        <v>261</v>
      </c>
      <c r="C270" s="127"/>
      <c r="D270" s="127"/>
      <c r="E270" s="127"/>
      <c r="F270" s="108">
        <v>2138</v>
      </c>
      <c r="G270" s="108">
        <v>1782</v>
      </c>
      <c r="H270" s="108">
        <v>1697</v>
      </c>
      <c r="I270" s="127"/>
      <c r="J270" s="127"/>
      <c r="K270" s="127"/>
      <c r="L270" s="127"/>
      <c r="M270" s="140"/>
      <c r="N270" s="3"/>
      <c r="O270" s="125"/>
      <c r="P270" s="3"/>
      <c r="Q270" s="3"/>
      <c r="R270" s="3"/>
    </row>
    <row r="271" spans="1:18" ht="15.75" customHeight="1">
      <c r="A271" s="134"/>
      <c r="B271" s="143"/>
      <c r="C271" s="127"/>
      <c r="D271" s="136"/>
      <c r="E271" s="127"/>
      <c r="F271" s="9"/>
      <c r="G271" s="9"/>
      <c r="H271" s="9"/>
      <c r="I271" s="136"/>
      <c r="J271" s="127"/>
      <c r="K271" s="127"/>
      <c r="L271" s="127"/>
      <c r="M271" s="140"/>
      <c r="N271" s="3"/>
      <c r="O271" s="125"/>
      <c r="P271" s="3"/>
      <c r="Q271" s="3"/>
      <c r="R271" s="3"/>
    </row>
    <row r="272" spans="1:18" ht="15.75" customHeight="1">
      <c r="A272" s="134"/>
      <c r="B272" s="152"/>
      <c r="C272" s="127"/>
      <c r="D272" s="132" t="s">
        <v>116</v>
      </c>
      <c r="E272" s="127"/>
      <c r="F272" s="108"/>
      <c r="G272" s="108"/>
      <c r="H272" s="108"/>
      <c r="I272" s="132">
        <v>1620</v>
      </c>
      <c r="J272" s="127"/>
      <c r="K272" s="127"/>
      <c r="L272" s="127"/>
      <c r="M272" s="140"/>
      <c r="N272" s="3"/>
      <c r="O272" s="125"/>
      <c r="P272" s="3"/>
      <c r="Q272" s="3"/>
      <c r="R272" s="3"/>
    </row>
    <row r="273" spans="1:18" ht="15.75" customHeight="1">
      <c r="A273" s="134"/>
      <c r="B273" s="151" t="s">
        <v>269</v>
      </c>
      <c r="C273" s="127"/>
      <c r="D273" s="127"/>
      <c r="E273" s="127"/>
      <c r="F273" s="108">
        <v>1965</v>
      </c>
      <c r="G273" s="108">
        <v>1872</v>
      </c>
      <c r="H273" s="108">
        <v>1782</v>
      </c>
      <c r="I273" s="127"/>
      <c r="J273" s="127"/>
      <c r="K273" s="127"/>
      <c r="L273" s="127"/>
      <c r="M273" s="140"/>
      <c r="N273" s="3"/>
      <c r="O273" s="125"/>
      <c r="P273" s="3"/>
      <c r="Q273" s="3"/>
      <c r="R273" s="3"/>
    </row>
    <row r="274" spans="1:18" ht="15.75" customHeight="1">
      <c r="A274" s="134"/>
      <c r="B274" s="143"/>
      <c r="C274" s="127"/>
      <c r="D274" s="136"/>
      <c r="E274" s="127"/>
      <c r="F274" s="9"/>
      <c r="G274" s="9"/>
      <c r="H274" s="9"/>
      <c r="I274" s="136"/>
      <c r="J274" s="127"/>
      <c r="K274" s="127"/>
      <c r="L274" s="127"/>
      <c r="M274" s="140"/>
      <c r="N274" s="3"/>
      <c r="O274" s="125"/>
      <c r="P274" s="3"/>
      <c r="Q274" s="3"/>
      <c r="R274" s="3"/>
    </row>
    <row r="275" spans="1:18" ht="15.75" customHeight="1" thickBot="1">
      <c r="A275" s="135"/>
      <c r="B275" s="144"/>
      <c r="C275" s="127"/>
      <c r="D275" s="132" t="s">
        <v>323</v>
      </c>
      <c r="E275" s="127"/>
      <c r="F275" s="108"/>
      <c r="G275" s="108"/>
      <c r="H275" s="108"/>
      <c r="I275" s="132">
        <v>1700.05</v>
      </c>
      <c r="J275" s="127"/>
      <c r="K275" s="127"/>
      <c r="L275" s="127"/>
      <c r="M275" s="140"/>
      <c r="N275" s="3"/>
      <c r="O275" s="125"/>
      <c r="P275" s="3"/>
      <c r="Q275" s="3"/>
      <c r="R275" s="3"/>
    </row>
    <row r="276" spans="1:18" ht="15.75" customHeight="1">
      <c r="A276" s="133">
        <v>29</v>
      </c>
      <c r="B276" s="154" t="s">
        <v>192</v>
      </c>
      <c r="C276" s="127"/>
      <c r="D276" s="127"/>
      <c r="E276" s="127"/>
      <c r="F276" s="108">
        <v>2356</v>
      </c>
      <c r="G276" s="108">
        <v>1964</v>
      </c>
      <c r="H276" s="108">
        <v>1870</v>
      </c>
      <c r="I276" s="127"/>
      <c r="J276" s="127"/>
      <c r="K276" s="127"/>
      <c r="L276" s="127"/>
      <c r="M276" s="140"/>
      <c r="N276" s="3"/>
      <c r="O276" s="125"/>
      <c r="P276" s="3"/>
      <c r="Q276" s="3"/>
      <c r="R276" s="3"/>
    </row>
    <row r="277" spans="1:18" ht="15.75" customHeight="1" thickBot="1">
      <c r="A277" s="134"/>
      <c r="B277" s="155"/>
      <c r="C277" s="128"/>
      <c r="D277" s="128"/>
      <c r="E277" s="128"/>
      <c r="F277" s="119"/>
      <c r="G277" s="119"/>
      <c r="H277" s="119"/>
      <c r="I277" s="128"/>
      <c r="J277" s="128"/>
      <c r="K277" s="128"/>
      <c r="L277" s="128"/>
      <c r="M277" s="146"/>
      <c r="N277" s="3"/>
      <c r="O277" s="125"/>
      <c r="P277" s="3"/>
      <c r="Q277" s="3"/>
      <c r="R277" s="3"/>
    </row>
    <row r="278" spans="1:18" ht="15.75" customHeight="1">
      <c r="A278" s="134"/>
      <c r="B278" s="155"/>
      <c r="C278" s="126"/>
      <c r="D278" s="126" t="s">
        <v>372</v>
      </c>
      <c r="E278" s="126" t="s">
        <v>2</v>
      </c>
      <c r="F278" s="118"/>
      <c r="G278" s="118"/>
      <c r="H278" s="118"/>
      <c r="I278" s="126">
        <v>1020</v>
      </c>
      <c r="J278" s="126">
        <v>4</v>
      </c>
      <c r="K278" s="126">
        <v>1.6</v>
      </c>
      <c r="L278" s="126">
        <f>J278*K278</f>
        <v>6.4</v>
      </c>
      <c r="M278" s="139"/>
      <c r="N278" s="3"/>
      <c r="O278" s="125"/>
      <c r="P278" s="3"/>
      <c r="Q278" s="3"/>
      <c r="R278" s="3"/>
    </row>
    <row r="279" spans="1:18" ht="15.75" customHeight="1">
      <c r="A279" s="134"/>
      <c r="B279" s="137" t="s">
        <v>191</v>
      </c>
      <c r="C279" s="127"/>
      <c r="D279" s="127"/>
      <c r="E279" s="127"/>
      <c r="F279" s="108">
        <v>1415</v>
      </c>
      <c r="G279" s="108">
        <v>1178</v>
      </c>
      <c r="H279" s="108">
        <v>1122</v>
      </c>
      <c r="I279" s="127"/>
      <c r="J279" s="127"/>
      <c r="K279" s="127"/>
      <c r="L279" s="127"/>
      <c r="M279" s="140"/>
      <c r="N279" s="3"/>
      <c r="O279" s="125"/>
      <c r="P279" s="3"/>
      <c r="Q279" s="3"/>
      <c r="R279" s="3"/>
    </row>
    <row r="280" spans="1:18" ht="15.75" customHeight="1">
      <c r="A280" s="134"/>
      <c r="B280" s="137"/>
      <c r="C280" s="127"/>
      <c r="D280" s="136"/>
      <c r="E280" s="127"/>
      <c r="F280" s="9"/>
      <c r="G280" s="9"/>
      <c r="H280" s="9"/>
      <c r="I280" s="136"/>
      <c r="J280" s="127"/>
      <c r="K280" s="127"/>
      <c r="L280" s="127"/>
      <c r="M280" s="140"/>
      <c r="N280" s="3"/>
      <c r="O280" s="125"/>
      <c r="P280" s="3"/>
      <c r="Q280" s="3"/>
      <c r="R280" s="3"/>
    </row>
    <row r="281" spans="1:18" ht="15.75" customHeight="1">
      <c r="A281" s="134"/>
      <c r="B281" s="138"/>
      <c r="C281" s="127"/>
      <c r="D281" s="132" t="s">
        <v>373</v>
      </c>
      <c r="E281" s="127"/>
      <c r="F281" s="108"/>
      <c r="G281" s="108"/>
      <c r="H281" s="108"/>
      <c r="I281" s="132">
        <v>1070</v>
      </c>
      <c r="J281" s="127"/>
      <c r="K281" s="127"/>
      <c r="L281" s="127"/>
      <c r="M281" s="140"/>
      <c r="N281" s="3"/>
      <c r="O281" s="125"/>
      <c r="P281" s="3"/>
      <c r="Q281" s="3"/>
      <c r="R281" s="3"/>
    </row>
    <row r="282" spans="1:18" ht="15.75" customHeight="1">
      <c r="A282" s="134"/>
      <c r="B282" s="137" t="s">
        <v>268</v>
      </c>
      <c r="C282" s="127"/>
      <c r="D282" s="127"/>
      <c r="E282" s="127"/>
      <c r="F282" s="108">
        <v>1485</v>
      </c>
      <c r="G282" s="108">
        <v>1235.85</v>
      </c>
      <c r="H282" s="108">
        <v>1177</v>
      </c>
      <c r="I282" s="127"/>
      <c r="J282" s="127"/>
      <c r="K282" s="127"/>
      <c r="L282" s="127"/>
      <c r="M282" s="140"/>
      <c r="N282" s="3"/>
      <c r="O282" s="125"/>
      <c r="P282" s="3"/>
      <c r="Q282" s="3"/>
      <c r="R282" s="3"/>
    </row>
    <row r="283" spans="1:18" ht="15.75" customHeight="1">
      <c r="A283" s="134"/>
      <c r="B283" s="137"/>
      <c r="C283" s="127"/>
      <c r="D283" s="136"/>
      <c r="E283" s="127"/>
      <c r="F283" s="9"/>
      <c r="G283" s="9"/>
      <c r="H283" s="9"/>
      <c r="I283" s="136"/>
      <c r="J283" s="127"/>
      <c r="K283" s="127"/>
      <c r="L283" s="127"/>
      <c r="M283" s="140"/>
      <c r="N283" s="3"/>
      <c r="O283" s="125"/>
      <c r="P283" s="3"/>
      <c r="Q283" s="3"/>
      <c r="R283" s="3"/>
    </row>
    <row r="284" spans="1:18" ht="15.75" customHeight="1" thickBot="1">
      <c r="A284" s="135"/>
      <c r="B284" s="153"/>
      <c r="C284" s="127"/>
      <c r="D284" s="132" t="s">
        <v>374</v>
      </c>
      <c r="E284" s="127"/>
      <c r="F284" s="108"/>
      <c r="G284" s="108"/>
      <c r="H284" s="108"/>
      <c r="I284" s="132">
        <v>1123</v>
      </c>
      <c r="J284" s="127"/>
      <c r="K284" s="127"/>
      <c r="L284" s="127"/>
      <c r="M284" s="140"/>
      <c r="N284" s="3"/>
      <c r="O284" s="125"/>
      <c r="P284" s="3"/>
      <c r="Q284" s="3"/>
      <c r="R284" s="3"/>
    </row>
    <row r="285" spans="1:18" ht="15.75" customHeight="1">
      <c r="A285" s="133">
        <v>30</v>
      </c>
      <c r="B285" s="154" t="s">
        <v>190</v>
      </c>
      <c r="C285" s="127"/>
      <c r="D285" s="127"/>
      <c r="E285" s="127"/>
      <c r="F285" s="108">
        <v>1557</v>
      </c>
      <c r="G285" s="108">
        <v>1297</v>
      </c>
      <c r="H285" s="108">
        <v>1235</v>
      </c>
      <c r="I285" s="127"/>
      <c r="J285" s="127"/>
      <c r="K285" s="127"/>
      <c r="L285" s="127"/>
      <c r="M285" s="140"/>
      <c r="N285" s="3"/>
      <c r="O285" s="125"/>
      <c r="P285" s="3"/>
      <c r="Q285" s="3"/>
      <c r="R285" s="3"/>
    </row>
    <row r="286" spans="1:18" ht="15.75" customHeight="1" thickBot="1">
      <c r="A286" s="134"/>
      <c r="B286" s="155"/>
      <c r="C286" s="128"/>
      <c r="D286" s="128"/>
      <c r="E286" s="128"/>
      <c r="F286" s="119"/>
      <c r="G286" s="119"/>
      <c r="H286" s="119"/>
      <c r="I286" s="128"/>
      <c r="J286" s="128"/>
      <c r="K286" s="128"/>
      <c r="L286" s="128"/>
      <c r="M286" s="146"/>
      <c r="N286" s="3"/>
      <c r="O286" s="125"/>
      <c r="P286" s="3"/>
      <c r="Q286" s="3"/>
      <c r="R286" s="3"/>
    </row>
    <row r="287" spans="1:18" ht="15.75" customHeight="1">
      <c r="A287" s="134"/>
      <c r="B287" s="155"/>
      <c r="C287" s="126"/>
      <c r="D287" s="126" t="s">
        <v>117</v>
      </c>
      <c r="E287" s="126" t="s">
        <v>2</v>
      </c>
      <c r="F287" s="118"/>
      <c r="G287" s="118"/>
      <c r="H287" s="118"/>
      <c r="I287" s="126">
        <v>2096</v>
      </c>
      <c r="J287" s="126">
        <v>1</v>
      </c>
      <c r="K287" s="126">
        <v>3.63</v>
      </c>
      <c r="L287" s="126">
        <f>J287*K287</f>
        <v>3.63</v>
      </c>
      <c r="M287" s="139"/>
      <c r="N287" s="3"/>
      <c r="O287" s="125"/>
      <c r="P287" s="3"/>
      <c r="Q287" s="3"/>
      <c r="R287" s="3"/>
    </row>
    <row r="288" spans="1:18" ht="15.75" customHeight="1">
      <c r="A288" s="134"/>
      <c r="B288" s="137" t="s">
        <v>189</v>
      </c>
      <c r="C288" s="127"/>
      <c r="D288" s="127"/>
      <c r="E288" s="127"/>
      <c r="F288" s="108">
        <v>2905</v>
      </c>
      <c r="G288" s="108">
        <v>2421</v>
      </c>
      <c r="H288" s="108">
        <v>2306</v>
      </c>
      <c r="I288" s="127"/>
      <c r="J288" s="127"/>
      <c r="K288" s="127"/>
      <c r="L288" s="127"/>
      <c r="M288" s="140"/>
      <c r="N288" s="3"/>
      <c r="O288" s="125"/>
      <c r="P288" s="3"/>
      <c r="Q288" s="3"/>
      <c r="R288" s="3"/>
    </row>
    <row r="289" spans="1:18" ht="15.75" customHeight="1">
      <c r="A289" s="134"/>
      <c r="B289" s="137"/>
      <c r="C289" s="127"/>
      <c r="D289" s="136"/>
      <c r="E289" s="127"/>
      <c r="F289" s="9"/>
      <c r="G289" s="9"/>
      <c r="H289" s="9"/>
      <c r="I289" s="136"/>
      <c r="J289" s="127"/>
      <c r="K289" s="127"/>
      <c r="L289" s="127"/>
      <c r="M289" s="140"/>
      <c r="N289" s="3"/>
      <c r="O289" s="125"/>
      <c r="P289" s="3"/>
      <c r="Q289" s="3"/>
      <c r="R289" s="3"/>
    </row>
    <row r="290" spans="1:18" ht="15.75" customHeight="1">
      <c r="A290" s="134"/>
      <c r="B290" s="138"/>
      <c r="C290" s="127"/>
      <c r="D290" s="132" t="s">
        <v>118</v>
      </c>
      <c r="E290" s="127"/>
      <c r="F290" s="108"/>
      <c r="G290" s="108"/>
      <c r="H290" s="108"/>
      <c r="I290" s="132">
        <v>2201</v>
      </c>
      <c r="J290" s="127"/>
      <c r="K290" s="127"/>
      <c r="L290" s="127"/>
      <c r="M290" s="140"/>
      <c r="N290" s="3"/>
      <c r="O290" s="125"/>
      <c r="P290" s="3"/>
      <c r="Q290" s="3"/>
      <c r="R290" s="3"/>
    </row>
    <row r="291" spans="1:18" ht="15.75" customHeight="1">
      <c r="A291" s="134"/>
      <c r="B291" s="137" t="s">
        <v>267</v>
      </c>
      <c r="C291" s="127"/>
      <c r="D291" s="127"/>
      <c r="E291" s="127"/>
      <c r="F291" s="108">
        <v>3050</v>
      </c>
      <c r="G291" s="108">
        <v>2542</v>
      </c>
      <c r="H291" s="108">
        <v>2421.15</v>
      </c>
      <c r="I291" s="127"/>
      <c r="J291" s="127"/>
      <c r="K291" s="127"/>
      <c r="L291" s="127"/>
      <c r="M291" s="140"/>
      <c r="N291" s="3"/>
      <c r="O291" s="125"/>
      <c r="P291" s="3"/>
      <c r="Q291" s="3"/>
      <c r="R291" s="3"/>
    </row>
    <row r="292" spans="1:18" ht="15.75" customHeight="1">
      <c r="A292" s="134"/>
      <c r="B292" s="137"/>
      <c r="C292" s="127"/>
      <c r="D292" s="136"/>
      <c r="E292" s="127"/>
      <c r="F292" s="9"/>
      <c r="G292" s="9"/>
      <c r="H292" s="9"/>
      <c r="I292" s="136"/>
      <c r="J292" s="127"/>
      <c r="K292" s="127"/>
      <c r="L292" s="127"/>
      <c r="M292" s="140"/>
      <c r="N292" s="3"/>
      <c r="O292" s="125"/>
      <c r="P292" s="3"/>
      <c r="Q292" s="3"/>
      <c r="R292" s="3"/>
    </row>
    <row r="293" spans="1:18" ht="15.75" customHeight="1" thickBot="1">
      <c r="A293" s="135"/>
      <c r="B293" s="153"/>
      <c r="C293" s="127"/>
      <c r="D293" s="132" t="s">
        <v>324</v>
      </c>
      <c r="E293" s="127"/>
      <c r="F293" s="108"/>
      <c r="G293" s="108"/>
      <c r="H293" s="108"/>
      <c r="I293" s="132">
        <v>2315</v>
      </c>
      <c r="J293" s="127"/>
      <c r="K293" s="127"/>
      <c r="L293" s="127"/>
      <c r="M293" s="140"/>
      <c r="N293" s="3"/>
      <c r="O293" s="125"/>
      <c r="P293" s="3"/>
      <c r="Q293" s="3"/>
      <c r="R293" s="3"/>
    </row>
    <row r="294" spans="1:18" ht="15.75" customHeight="1">
      <c r="A294" s="133">
        <v>31</v>
      </c>
      <c r="B294" s="154" t="s">
        <v>369</v>
      </c>
      <c r="C294" s="127"/>
      <c r="D294" s="127"/>
      <c r="E294" s="127"/>
      <c r="F294" s="108">
        <v>3209</v>
      </c>
      <c r="G294" s="108">
        <v>2674</v>
      </c>
      <c r="H294" s="108">
        <v>2546</v>
      </c>
      <c r="I294" s="127"/>
      <c r="J294" s="127"/>
      <c r="K294" s="127"/>
      <c r="L294" s="127"/>
      <c r="M294" s="140"/>
      <c r="N294" s="3"/>
      <c r="O294" s="125"/>
      <c r="P294" s="3"/>
      <c r="Q294" s="3"/>
      <c r="R294" s="3"/>
    </row>
    <row r="295" spans="1:18" ht="15.75" customHeight="1" thickBot="1">
      <c r="A295" s="134"/>
      <c r="B295" s="155"/>
      <c r="C295" s="128"/>
      <c r="D295" s="128"/>
      <c r="E295" s="128"/>
      <c r="F295" s="119"/>
      <c r="G295" s="119"/>
      <c r="H295" s="119"/>
      <c r="I295" s="128"/>
      <c r="J295" s="128"/>
      <c r="K295" s="128"/>
      <c r="L295" s="128"/>
      <c r="M295" s="146"/>
      <c r="N295" s="3"/>
      <c r="O295" s="125"/>
      <c r="P295" s="3"/>
      <c r="Q295" s="3"/>
      <c r="R295" s="3"/>
    </row>
    <row r="296" spans="1:18" ht="15.75" customHeight="1">
      <c r="A296" s="134"/>
      <c r="B296" s="155"/>
      <c r="C296" s="126"/>
      <c r="D296" s="126" t="s">
        <v>119</v>
      </c>
      <c r="E296" s="126" t="s">
        <v>2</v>
      </c>
      <c r="F296" s="118"/>
      <c r="G296" s="118"/>
      <c r="H296" s="118"/>
      <c r="I296" s="126">
        <v>2905</v>
      </c>
      <c r="J296" s="126">
        <v>1</v>
      </c>
      <c r="K296" s="126">
        <v>5.25</v>
      </c>
      <c r="L296" s="126">
        <f>J296*K296</f>
        <v>5.25</v>
      </c>
      <c r="M296" s="139"/>
      <c r="N296" s="3"/>
      <c r="O296" s="125"/>
      <c r="P296" s="3"/>
      <c r="Q296" s="3"/>
      <c r="R296" s="3"/>
    </row>
    <row r="297" spans="1:18" ht="15.75" customHeight="1">
      <c r="A297" s="134"/>
      <c r="B297" s="137" t="s">
        <v>370</v>
      </c>
      <c r="C297" s="127"/>
      <c r="D297" s="127"/>
      <c r="E297" s="127"/>
      <c r="F297" s="108">
        <v>4026</v>
      </c>
      <c r="G297" s="108">
        <v>3355</v>
      </c>
      <c r="H297" s="108">
        <v>3196</v>
      </c>
      <c r="I297" s="127"/>
      <c r="J297" s="127"/>
      <c r="K297" s="127"/>
      <c r="L297" s="127"/>
      <c r="M297" s="140"/>
      <c r="N297" s="3"/>
      <c r="O297" s="125"/>
      <c r="P297" s="3"/>
      <c r="Q297" s="3"/>
      <c r="R297" s="3"/>
    </row>
    <row r="298" spans="1:18" ht="15.75" customHeight="1">
      <c r="A298" s="134"/>
      <c r="B298" s="137"/>
      <c r="C298" s="127"/>
      <c r="D298" s="136"/>
      <c r="E298" s="127"/>
      <c r="F298" s="9"/>
      <c r="G298" s="9"/>
      <c r="H298" s="9"/>
      <c r="I298" s="136"/>
      <c r="J298" s="127"/>
      <c r="K298" s="127"/>
      <c r="L298" s="127"/>
      <c r="M298" s="140"/>
      <c r="N298" s="3"/>
      <c r="O298" s="125"/>
      <c r="P298" s="3"/>
      <c r="Q298" s="3"/>
      <c r="R298" s="3"/>
    </row>
    <row r="299" spans="1:18" ht="15.75" customHeight="1">
      <c r="A299" s="134"/>
      <c r="B299" s="138"/>
      <c r="C299" s="127"/>
      <c r="D299" s="132" t="s">
        <v>120</v>
      </c>
      <c r="E299" s="127"/>
      <c r="F299" s="108"/>
      <c r="G299" s="108"/>
      <c r="H299" s="108"/>
      <c r="I299" s="132">
        <v>3050</v>
      </c>
      <c r="J299" s="127"/>
      <c r="K299" s="127"/>
      <c r="L299" s="127"/>
      <c r="M299" s="140"/>
      <c r="N299" s="3"/>
      <c r="O299" s="125"/>
      <c r="P299" s="3"/>
      <c r="Q299" s="3"/>
      <c r="R299" s="3"/>
    </row>
    <row r="300" spans="1:18" ht="15.75" customHeight="1">
      <c r="A300" s="134"/>
      <c r="B300" s="137" t="s">
        <v>371</v>
      </c>
      <c r="C300" s="127"/>
      <c r="D300" s="127"/>
      <c r="E300" s="127"/>
      <c r="F300" s="108">
        <v>4228</v>
      </c>
      <c r="G300" s="108">
        <v>3523</v>
      </c>
      <c r="H300" s="108">
        <v>3355</v>
      </c>
      <c r="I300" s="127"/>
      <c r="J300" s="127"/>
      <c r="K300" s="127"/>
      <c r="L300" s="127"/>
      <c r="M300" s="140"/>
      <c r="N300" s="3"/>
      <c r="O300" s="125"/>
      <c r="P300" s="3"/>
      <c r="Q300" s="3"/>
      <c r="R300" s="3"/>
    </row>
    <row r="301" spans="1:18" ht="15.75" customHeight="1">
      <c r="A301" s="134"/>
      <c r="B301" s="137"/>
      <c r="C301" s="127"/>
      <c r="D301" s="136"/>
      <c r="E301" s="127"/>
      <c r="F301" s="9"/>
      <c r="G301" s="9"/>
      <c r="H301" s="9"/>
      <c r="I301" s="136"/>
      <c r="J301" s="127"/>
      <c r="K301" s="127"/>
      <c r="L301" s="127"/>
      <c r="M301" s="140"/>
      <c r="N301" s="3"/>
      <c r="O301" s="125"/>
      <c r="P301" s="3"/>
      <c r="Q301" s="3"/>
      <c r="R301" s="3"/>
    </row>
    <row r="302" spans="1:18" ht="15.75" customHeight="1" thickBot="1">
      <c r="A302" s="135"/>
      <c r="B302" s="153"/>
      <c r="C302" s="127"/>
      <c r="D302" s="132" t="s">
        <v>325</v>
      </c>
      <c r="E302" s="127"/>
      <c r="F302" s="108"/>
      <c r="G302" s="108"/>
      <c r="H302" s="108"/>
      <c r="I302" s="132">
        <v>3200</v>
      </c>
      <c r="J302" s="127"/>
      <c r="K302" s="127"/>
      <c r="L302" s="127"/>
      <c r="M302" s="140"/>
      <c r="N302" s="3"/>
      <c r="O302" s="125"/>
      <c r="P302" s="3"/>
      <c r="Q302" s="3"/>
      <c r="R302" s="3"/>
    </row>
    <row r="303" spans="1:18" ht="15.75" customHeight="1">
      <c r="A303" s="133">
        <v>32</v>
      </c>
      <c r="B303" s="154" t="s">
        <v>194</v>
      </c>
      <c r="C303" s="127"/>
      <c r="D303" s="127"/>
      <c r="E303" s="127"/>
      <c r="F303" s="108">
        <v>4435.2</v>
      </c>
      <c r="G303" s="108">
        <v>3996</v>
      </c>
      <c r="H303" s="108">
        <v>3520</v>
      </c>
      <c r="I303" s="127"/>
      <c r="J303" s="127"/>
      <c r="K303" s="127"/>
      <c r="L303" s="127"/>
      <c r="M303" s="140"/>
      <c r="N303" s="3"/>
      <c r="O303" s="125"/>
      <c r="P303" s="3"/>
      <c r="Q303" s="3"/>
      <c r="R303" s="3"/>
    </row>
    <row r="304" spans="1:18" ht="15.75" customHeight="1" thickBot="1">
      <c r="A304" s="134"/>
      <c r="B304" s="155"/>
      <c r="C304" s="128"/>
      <c r="D304" s="128"/>
      <c r="E304" s="128"/>
      <c r="F304" s="119"/>
      <c r="G304" s="119"/>
      <c r="H304" s="119"/>
      <c r="I304" s="128"/>
      <c r="J304" s="128"/>
      <c r="K304" s="128"/>
      <c r="L304" s="128"/>
      <c r="M304" s="146"/>
      <c r="N304" s="3"/>
      <c r="O304" s="125"/>
      <c r="P304" s="3"/>
      <c r="Q304" s="3"/>
      <c r="R304" s="3"/>
    </row>
    <row r="305" spans="1:18" ht="15.75" customHeight="1">
      <c r="A305" s="134"/>
      <c r="B305" s="155"/>
      <c r="C305" s="126"/>
      <c r="D305" s="126" t="s">
        <v>121</v>
      </c>
      <c r="E305" s="126" t="s">
        <v>2</v>
      </c>
      <c r="F305" s="118"/>
      <c r="G305" s="118"/>
      <c r="H305" s="118"/>
      <c r="I305" s="126">
        <v>2777</v>
      </c>
      <c r="J305" s="126">
        <v>1</v>
      </c>
      <c r="K305" s="126">
        <v>3.16</v>
      </c>
      <c r="L305" s="126">
        <f>J305*K305</f>
        <v>3.16</v>
      </c>
      <c r="M305" s="139"/>
      <c r="N305" s="3"/>
      <c r="O305" s="125"/>
      <c r="P305" s="3"/>
      <c r="Q305" s="3"/>
      <c r="R305" s="3"/>
    </row>
    <row r="306" spans="1:18" ht="15.75" customHeight="1">
      <c r="A306" s="134"/>
      <c r="B306" s="137" t="s">
        <v>193</v>
      </c>
      <c r="C306" s="127"/>
      <c r="D306" s="127"/>
      <c r="E306" s="127"/>
      <c r="F306" s="108">
        <v>3849</v>
      </c>
      <c r="G306" s="108">
        <v>3207</v>
      </c>
      <c r="H306" s="108">
        <v>3055</v>
      </c>
      <c r="I306" s="127"/>
      <c r="J306" s="127"/>
      <c r="K306" s="127"/>
      <c r="L306" s="127"/>
      <c r="M306" s="140"/>
      <c r="N306" s="3"/>
      <c r="O306" s="125"/>
      <c r="P306" s="3"/>
      <c r="Q306" s="3"/>
      <c r="R306" s="3"/>
    </row>
    <row r="307" spans="1:18" ht="15.75" customHeight="1">
      <c r="A307" s="134"/>
      <c r="B307" s="137"/>
      <c r="C307" s="127"/>
      <c r="D307" s="136"/>
      <c r="E307" s="127"/>
      <c r="F307" s="9"/>
      <c r="G307" s="9"/>
      <c r="H307" s="9"/>
      <c r="I307" s="136"/>
      <c r="J307" s="127"/>
      <c r="K307" s="127"/>
      <c r="L307" s="127"/>
      <c r="M307" s="140"/>
      <c r="N307" s="3"/>
      <c r="O307" s="125"/>
      <c r="P307" s="3"/>
      <c r="Q307" s="3"/>
      <c r="R307" s="3"/>
    </row>
    <row r="308" spans="1:18" ht="15.75" customHeight="1">
      <c r="A308" s="134"/>
      <c r="B308" s="138"/>
      <c r="C308" s="127"/>
      <c r="D308" s="132" t="s">
        <v>122</v>
      </c>
      <c r="E308" s="127"/>
      <c r="F308" s="108"/>
      <c r="G308" s="108"/>
      <c r="H308" s="108"/>
      <c r="I308" s="132">
        <v>2918</v>
      </c>
      <c r="J308" s="127"/>
      <c r="K308" s="127"/>
      <c r="L308" s="127"/>
      <c r="M308" s="140"/>
      <c r="N308" s="3"/>
      <c r="O308" s="125"/>
      <c r="P308" s="3"/>
      <c r="Q308" s="3"/>
      <c r="R308" s="3"/>
    </row>
    <row r="309" spans="1:18" ht="15.75" customHeight="1">
      <c r="A309" s="134"/>
      <c r="B309" s="137" t="s">
        <v>266</v>
      </c>
      <c r="C309" s="127"/>
      <c r="D309" s="127"/>
      <c r="E309" s="127"/>
      <c r="F309" s="108">
        <v>4044</v>
      </c>
      <c r="G309" s="108">
        <v>3370</v>
      </c>
      <c r="H309" s="108">
        <v>3210</v>
      </c>
      <c r="I309" s="127"/>
      <c r="J309" s="127"/>
      <c r="K309" s="127"/>
      <c r="L309" s="127"/>
      <c r="M309" s="140"/>
      <c r="N309" s="3"/>
      <c r="O309" s="125"/>
      <c r="P309" s="3"/>
      <c r="Q309" s="3"/>
      <c r="R309" s="3"/>
    </row>
    <row r="310" spans="1:18" ht="15.75" customHeight="1">
      <c r="A310" s="134"/>
      <c r="B310" s="137"/>
      <c r="C310" s="127"/>
      <c r="D310" s="136"/>
      <c r="E310" s="127"/>
      <c r="F310" s="9"/>
      <c r="G310" s="9"/>
      <c r="H310" s="9"/>
      <c r="I310" s="136"/>
      <c r="J310" s="127"/>
      <c r="K310" s="127"/>
      <c r="L310" s="127"/>
      <c r="M310" s="140"/>
      <c r="N310" s="3"/>
      <c r="O310" s="125"/>
      <c r="P310" s="3"/>
      <c r="Q310" s="3"/>
      <c r="R310" s="3"/>
    </row>
    <row r="311" spans="1:18" ht="15.75" customHeight="1" thickBot="1">
      <c r="A311" s="135"/>
      <c r="B311" s="153"/>
      <c r="C311" s="127"/>
      <c r="D311" s="132" t="s">
        <v>326</v>
      </c>
      <c r="E311" s="127"/>
      <c r="F311" s="108"/>
      <c r="G311" s="108"/>
      <c r="H311" s="108"/>
      <c r="I311" s="132">
        <v>3064</v>
      </c>
      <c r="J311" s="127"/>
      <c r="K311" s="127"/>
      <c r="L311" s="127"/>
      <c r="M311" s="140"/>
      <c r="N311" s="3"/>
      <c r="O311" s="125"/>
      <c r="P311" s="3"/>
      <c r="Q311" s="3"/>
      <c r="R311" s="3"/>
    </row>
    <row r="312" spans="1:18" ht="15.75" customHeight="1">
      <c r="A312" s="133">
        <v>33</v>
      </c>
      <c r="B312" s="154" t="s">
        <v>196</v>
      </c>
      <c r="C312" s="127"/>
      <c r="D312" s="127"/>
      <c r="E312" s="127"/>
      <c r="F312" s="108">
        <v>4250</v>
      </c>
      <c r="G312" s="108">
        <v>3538</v>
      </c>
      <c r="H312" s="108">
        <v>3370</v>
      </c>
      <c r="I312" s="127"/>
      <c r="J312" s="127"/>
      <c r="K312" s="127"/>
      <c r="L312" s="127"/>
      <c r="M312" s="140"/>
      <c r="N312" s="3"/>
      <c r="O312" s="125"/>
      <c r="P312" s="3"/>
      <c r="Q312" s="3"/>
      <c r="R312" s="3"/>
    </row>
    <row r="313" spans="1:18" ht="15.75" customHeight="1" thickBot="1">
      <c r="A313" s="134"/>
      <c r="B313" s="155"/>
      <c r="C313" s="128"/>
      <c r="D313" s="128"/>
      <c r="E313" s="128"/>
      <c r="F313" s="119"/>
      <c r="G313" s="119"/>
      <c r="H313" s="119"/>
      <c r="I313" s="128"/>
      <c r="J313" s="128"/>
      <c r="K313" s="128"/>
      <c r="L313" s="128"/>
      <c r="M313" s="146"/>
      <c r="N313" s="3"/>
      <c r="O313" s="125"/>
      <c r="P313" s="3"/>
      <c r="Q313" s="3"/>
      <c r="R313" s="3"/>
    </row>
    <row r="314" spans="1:18" ht="15.75" customHeight="1">
      <c r="A314" s="134"/>
      <c r="B314" s="155"/>
      <c r="C314" s="126"/>
      <c r="D314" s="126" t="s">
        <v>123</v>
      </c>
      <c r="E314" s="126" t="s">
        <v>2</v>
      </c>
      <c r="F314" s="118"/>
      <c r="G314" s="118"/>
      <c r="H314" s="118"/>
      <c r="I314" s="126">
        <v>2593</v>
      </c>
      <c r="J314" s="126">
        <v>1</v>
      </c>
      <c r="K314" s="126">
        <v>3.5</v>
      </c>
      <c r="L314" s="126">
        <f>J314*K314</f>
        <v>3.5</v>
      </c>
      <c r="M314" s="139"/>
      <c r="N314" s="3"/>
      <c r="O314" s="125"/>
      <c r="P314" s="3"/>
      <c r="Q314" s="3"/>
      <c r="R314" s="3"/>
    </row>
    <row r="315" spans="1:18" ht="15.75" customHeight="1">
      <c r="A315" s="134"/>
      <c r="B315" s="137" t="s">
        <v>195</v>
      </c>
      <c r="C315" s="127"/>
      <c r="D315" s="127"/>
      <c r="E315" s="127"/>
      <c r="F315" s="108">
        <v>3594</v>
      </c>
      <c r="G315" s="108">
        <v>2995</v>
      </c>
      <c r="H315" s="108">
        <v>2852</v>
      </c>
      <c r="I315" s="127"/>
      <c r="J315" s="127"/>
      <c r="K315" s="127"/>
      <c r="L315" s="127"/>
      <c r="M315" s="140"/>
      <c r="N315" s="3"/>
      <c r="O315" s="125"/>
      <c r="P315" s="3"/>
      <c r="Q315" s="3"/>
      <c r="R315" s="3"/>
    </row>
    <row r="316" spans="1:18" ht="15.75" customHeight="1">
      <c r="A316" s="134"/>
      <c r="B316" s="137"/>
      <c r="C316" s="127"/>
      <c r="D316" s="136"/>
      <c r="E316" s="127"/>
      <c r="F316" s="9"/>
      <c r="G316" s="9"/>
      <c r="H316" s="9"/>
      <c r="I316" s="136"/>
      <c r="J316" s="127"/>
      <c r="K316" s="127"/>
      <c r="L316" s="127"/>
      <c r="M316" s="140"/>
      <c r="N316" s="3"/>
      <c r="O316" s="125"/>
      <c r="P316" s="3"/>
      <c r="Q316" s="3"/>
      <c r="R316" s="3"/>
    </row>
    <row r="317" spans="1:18" ht="15.75" customHeight="1">
      <c r="A317" s="134"/>
      <c r="B317" s="138"/>
      <c r="C317" s="127"/>
      <c r="D317" s="132" t="s">
        <v>124</v>
      </c>
      <c r="E317" s="127"/>
      <c r="F317" s="108"/>
      <c r="G317" s="108"/>
      <c r="H317" s="108"/>
      <c r="I317" s="132">
        <v>2722</v>
      </c>
      <c r="J317" s="127"/>
      <c r="K317" s="127"/>
      <c r="L317" s="127"/>
      <c r="M317" s="140"/>
      <c r="N317" s="3"/>
      <c r="O317" s="125"/>
      <c r="P317" s="3"/>
      <c r="Q317" s="3"/>
      <c r="R317" s="3"/>
    </row>
    <row r="318" spans="1:18" ht="15.75" customHeight="1">
      <c r="A318" s="134"/>
      <c r="B318" s="137" t="s">
        <v>265</v>
      </c>
      <c r="C318" s="127"/>
      <c r="D318" s="127"/>
      <c r="E318" s="127"/>
      <c r="F318" s="108">
        <v>3772</v>
      </c>
      <c r="G318" s="108">
        <v>3144</v>
      </c>
      <c r="H318" s="108">
        <v>2994</v>
      </c>
      <c r="I318" s="127"/>
      <c r="J318" s="127"/>
      <c r="K318" s="127"/>
      <c r="L318" s="127"/>
      <c r="M318" s="140"/>
      <c r="N318" s="3"/>
      <c r="O318" s="125"/>
      <c r="P318" s="3"/>
      <c r="Q318" s="3"/>
      <c r="R318" s="3"/>
    </row>
    <row r="319" spans="1:18" ht="15.75" customHeight="1" thickBot="1">
      <c r="A319" s="134"/>
      <c r="B319" s="137"/>
      <c r="C319" s="127"/>
      <c r="D319" s="136"/>
      <c r="E319" s="127"/>
      <c r="F319" s="9"/>
      <c r="G319" s="9"/>
      <c r="H319" s="9"/>
      <c r="I319" s="136"/>
      <c r="J319" s="127"/>
      <c r="K319" s="127"/>
      <c r="L319" s="127"/>
      <c r="M319" s="140"/>
      <c r="N319" s="3"/>
      <c r="O319" s="125"/>
      <c r="P319" s="3"/>
      <c r="Q319" s="3"/>
      <c r="R319" s="3"/>
    </row>
    <row r="320" spans="1:18" ht="3" customHeight="1" hidden="1" thickBot="1">
      <c r="A320" s="135"/>
      <c r="B320" s="153"/>
      <c r="C320" s="127"/>
      <c r="D320" s="132" t="s">
        <v>327</v>
      </c>
      <c r="E320" s="127"/>
      <c r="F320" s="108"/>
      <c r="G320" s="108"/>
      <c r="H320" s="108"/>
      <c r="I320" s="132">
        <v>2858</v>
      </c>
      <c r="J320" s="127"/>
      <c r="K320" s="127"/>
      <c r="L320" s="127"/>
      <c r="M320" s="140"/>
      <c r="N320" s="3"/>
      <c r="O320" s="125"/>
      <c r="P320" s="3"/>
      <c r="Q320" s="3"/>
      <c r="R320" s="3"/>
    </row>
    <row r="321" spans="1:18" ht="15.75" customHeight="1">
      <c r="A321" s="133">
        <v>34</v>
      </c>
      <c r="B321" s="154" t="s">
        <v>188</v>
      </c>
      <c r="C321" s="127"/>
      <c r="D321" s="127"/>
      <c r="E321" s="127"/>
      <c r="F321" s="108">
        <v>3961</v>
      </c>
      <c r="G321" s="108">
        <v>3301</v>
      </c>
      <c r="H321" s="108">
        <v>3144</v>
      </c>
      <c r="I321" s="127"/>
      <c r="J321" s="127"/>
      <c r="K321" s="127"/>
      <c r="L321" s="127"/>
      <c r="M321" s="140"/>
      <c r="N321" s="3"/>
      <c r="O321" s="125"/>
      <c r="P321" s="3"/>
      <c r="Q321" s="3"/>
      <c r="R321" s="3"/>
    </row>
    <row r="322" spans="1:18" ht="17.25" customHeight="1" thickBot="1">
      <c r="A322" s="134"/>
      <c r="B322" s="155"/>
      <c r="C322" s="128"/>
      <c r="D322" s="128"/>
      <c r="E322" s="128"/>
      <c r="F322" s="119"/>
      <c r="G322" s="119"/>
      <c r="H322" s="119"/>
      <c r="I322" s="128"/>
      <c r="J322" s="128"/>
      <c r="K322" s="128"/>
      <c r="L322" s="128"/>
      <c r="M322" s="146"/>
      <c r="N322" s="3"/>
      <c r="O322" s="125"/>
      <c r="P322" s="3"/>
      <c r="Q322" s="3"/>
      <c r="R322" s="3"/>
    </row>
    <row r="323" spans="1:18" ht="15.75" customHeight="1">
      <c r="A323" s="134"/>
      <c r="B323" s="155"/>
      <c r="C323" s="126"/>
      <c r="D323" s="126" t="s">
        <v>77</v>
      </c>
      <c r="E323" s="126" t="s">
        <v>1</v>
      </c>
      <c r="F323" s="118"/>
      <c r="G323" s="118"/>
      <c r="H323" s="118"/>
      <c r="I323" s="126">
        <v>392</v>
      </c>
      <c r="J323" s="126">
        <v>12</v>
      </c>
      <c r="K323" s="126">
        <v>0.25</v>
      </c>
      <c r="L323" s="126">
        <f>J323*K323</f>
        <v>3</v>
      </c>
      <c r="M323" s="139"/>
      <c r="N323" s="3"/>
      <c r="O323" s="125"/>
      <c r="P323" s="3"/>
      <c r="Q323" s="3"/>
      <c r="R323" s="3"/>
    </row>
    <row r="324" spans="1:18" ht="15.75" customHeight="1">
      <c r="A324" s="134"/>
      <c r="B324" s="137" t="s">
        <v>187</v>
      </c>
      <c r="C324" s="127"/>
      <c r="D324" s="127"/>
      <c r="E324" s="127"/>
      <c r="F324" s="108">
        <v>544</v>
      </c>
      <c r="G324" s="108">
        <v>452.76</v>
      </c>
      <c r="H324" s="108">
        <v>431</v>
      </c>
      <c r="I324" s="127"/>
      <c r="J324" s="127"/>
      <c r="K324" s="127"/>
      <c r="L324" s="127"/>
      <c r="M324" s="140"/>
      <c r="N324" s="3"/>
      <c r="O324" s="125"/>
      <c r="P324" s="3"/>
      <c r="Q324" s="3"/>
      <c r="R324" s="3"/>
    </row>
    <row r="325" spans="1:18" ht="15.75" customHeight="1">
      <c r="A325" s="134"/>
      <c r="B325" s="137"/>
      <c r="C325" s="127"/>
      <c r="D325" s="136"/>
      <c r="E325" s="127"/>
      <c r="F325" s="9"/>
      <c r="G325" s="9"/>
      <c r="H325" s="9"/>
      <c r="I325" s="136"/>
      <c r="J325" s="127"/>
      <c r="K325" s="127"/>
      <c r="L325" s="127"/>
      <c r="M325" s="140"/>
      <c r="N325" s="3"/>
      <c r="O325" s="125"/>
      <c r="P325" s="3"/>
      <c r="Q325" s="3"/>
      <c r="R325" s="3"/>
    </row>
    <row r="326" spans="1:18" ht="15.75" customHeight="1">
      <c r="A326" s="134"/>
      <c r="B326" s="138"/>
      <c r="C326" s="127"/>
      <c r="D326" s="132" t="s">
        <v>26</v>
      </c>
      <c r="E326" s="127"/>
      <c r="F326" s="108"/>
      <c r="G326" s="108"/>
      <c r="H326" s="108"/>
      <c r="I326" s="132">
        <v>410</v>
      </c>
      <c r="J326" s="127"/>
      <c r="K326" s="127"/>
      <c r="L326" s="127"/>
      <c r="M326" s="140"/>
      <c r="N326" s="3"/>
      <c r="O326" s="125"/>
      <c r="P326" s="3"/>
      <c r="Q326" s="3"/>
      <c r="R326" s="3"/>
    </row>
    <row r="327" spans="1:18" ht="15.75" customHeight="1">
      <c r="A327" s="134"/>
      <c r="B327" s="137" t="s">
        <v>264</v>
      </c>
      <c r="C327" s="127"/>
      <c r="D327" s="127"/>
      <c r="E327" s="127"/>
      <c r="F327" s="108">
        <v>568</v>
      </c>
      <c r="G327" s="108">
        <v>473.55</v>
      </c>
      <c r="H327" s="108">
        <v>451</v>
      </c>
      <c r="I327" s="127"/>
      <c r="J327" s="127"/>
      <c r="K327" s="127"/>
      <c r="L327" s="127"/>
      <c r="M327" s="140"/>
      <c r="N327" s="3"/>
      <c r="O327" s="125"/>
      <c r="P327" s="3"/>
      <c r="Q327" s="3"/>
      <c r="R327" s="3"/>
    </row>
    <row r="328" spans="1:18" ht="15.75" customHeight="1">
      <c r="A328" s="134"/>
      <c r="B328" s="137"/>
      <c r="C328" s="127"/>
      <c r="D328" s="136"/>
      <c r="E328" s="127"/>
      <c r="F328" s="9"/>
      <c r="G328" s="9"/>
      <c r="H328" s="9"/>
      <c r="I328" s="136"/>
      <c r="J328" s="127"/>
      <c r="K328" s="127"/>
      <c r="L328" s="127"/>
      <c r="M328" s="140"/>
      <c r="N328" s="3"/>
      <c r="O328" s="125"/>
      <c r="P328" s="3"/>
      <c r="Q328" s="3"/>
      <c r="R328" s="3"/>
    </row>
    <row r="329" spans="1:18" ht="15.75" customHeight="1" thickBot="1">
      <c r="A329" s="135"/>
      <c r="B329" s="153"/>
      <c r="C329" s="127"/>
      <c r="D329" s="132" t="s">
        <v>328</v>
      </c>
      <c r="E329" s="127"/>
      <c r="F329" s="108"/>
      <c r="G329" s="108"/>
      <c r="H329" s="108"/>
      <c r="I329" s="132">
        <v>431</v>
      </c>
      <c r="J329" s="127"/>
      <c r="K329" s="127"/>
      <c r="L329" s="127"/>
      <c r="M329" s="140"/>
      <c r="N329" s="3"/>
      <c r="O329" s="125"/>
      <c r="P329" s="3"/>
      <c r="Q329" s="3"/>
      <c r="R329" s="3"/>
    </row>
    <row r="330" spans="1:18" ht="15.75" customHeight="1">
      <c r="A330" s="133">
        <v>35</v>
      </c>
      <c r="B330" s="154" t="s">
        <v>186</v>
      </c>
      <c r="C330" s="127"/>
      <c r="D330" s="127"/>
      <c r="E330" s="127"/>
      <c r="F330" s="108">
        <v>597</v>
      </c>
      <c r="G330" s="108">
        <v>498</v>
      </c>
      <c r="H330" s="108">
        <v>474</v>
      </c>
      <c r="I330" s="127"/>
      <c r="J330" s="127"/>
      <c r="K330" s="127"/>
      <c r="L330" s="127"/>
      <c r="M330" s="140"/>
      <c r="N330" s="3"/>
      <c r="O330" s="125"/>
      <c r="P330" s="3"/>
      <c r="Q330" s="3"/>
      <c r="R330" s="3"/>
    </row>
    <row r="331" spans="1:18" ht="15.75" customHeight="1" thickBot="1">
      <c r="A331" s="134"/>
      <c r="B331" s="155"/>
      <c r="C331" s="128"/>
      <c r="D331" s="128"/>
      <c r="E331" s="128"/>
      <c r="F331" s="119"/>
      <c r="G331" s="119"/>
      <c r="H331" s="119"/>
      <c r="I331" s="128"/>
      <c r="J331" s="128"/>
      <c r="K331" s="128"/>
      <c r="L331" s="128"/>
      <c r="M331" s="146"/>
      <c r="N331" s="3"/>
      <c r="O331" s="125"/>
      <c r="P331" s="3"/>
      <c r="Q331" s="3"/>
      <c r="R331" s="3"/>
    </row>
    <row r="332" spans="1:18" ht="15.75" customHeight="1">
      <c r="A332" s="134"/>
      <c r="B332" s="137"/>
      <c r="C332" s="117"/>
      <c r="D332" s="117"/>
      <c r="E332" s="91"/>
      <c r="F332" s="91"/>
      <c r="G332" s="91"/>
      <c r="H332" s="91"/>
      <c r="I332" s="93"/>
      <c r="J332" s="91"/>
      <c r="K332" s="91"/>
      <c r="L332" s="92"/>
      <c r="M332" s="167" t="s">
        <v>350</v>
      </c>
      <c r="N332" s="3"/>
      <c r="O332" s="125"/>
      <c r="P332" s="3"/>
      <c r="Q332" s="3"/>
      <c r="R332" s="3"/>
    </row>
    <row r="333" spans="1:18" ht="15.75" customHeight="1" thickBot="1">
      <c r="A333" s="134"/>
      <c r="B333" s="138"/>
      <c r="C333" s="96" t="s">
        <v>8</v>
      </c>
      <c r="D333" s="103" t="s">
        <v>9</v>
      </c>
      <c r="E333" s="100" t="s">
        <v>10</v>
      </c>
      <c r="F333" s="100"/>
      <c r="G333" s="100"/>
      <c r="H333" s="100"/>
      <c r="I333" s="99" t="s">
        <v>398</v>
      </c>
      <c r="J333" s="96" t="s">
        <v>4</v>
      </c>
      <c r="K333" s="101" t="s">
        <v>69</v>
      </c>
      <c r="L333" s="101" t="s">
        <v>3</v>
      </c>
      <c r="M333" s="168"/>
      <c r="N333" s="3"/>
      <c r="O333" s="125"/>
      <c r="P333" s="3"/>
      <c r="Q333" s="3"/>
      <c r="R333" s="3"/>
    </row>
    <row r="334" spans="1:18" ht="15.75" customHeight="1">
      <c r="A334" s="134"/>
      <c r="B334" s="137" t="s">
        <v>263</v>
      </c>
      <c r="C334" s="126"/>
      <c r="D334" s="126" t="s">
        <v>27</v>
      </c>
      <c r="E334" s="126" t="s">
        <v>1</v>
      </c>
      <c r="F334" s="118"/>
      <c r="G334" s="118"/>
      <c r="H334" s="118"/>
      <c r="I334" s="126">
        <v>814</v>
      </c>
      <c r="J334" s="126">
        <v>6</v>
      </c>
      <c r="K334" s="126">
        <v>2.45</v>
      </c>
      <c r="L334" s="126">
        <f>K334*J334</f>
        <v>14.700000000000001</v>
      </c>
      <c r="M334" s="139"/>
      <c r="N334" s="3"/>
      <c r="O334" s="125"/>
      <c r="P334" s="3"/>
      <c r="Q334" s="3"/>
      <c r="R334" s="3"/>
    </row>
    <row r="335" spans="1:18" ht="15.75" customHeight="1">
      <c r="A335" s="134"/>
      <c r="B335" s="137"/>
      <c r="C335" s="127"/>
      <c r="D335" s="127"/>
      <c r="E335" s="127"/>
      <c r="F335" s="108">
        <v>1128</v>
      </c>
      <c r="G335" s="108">
        <v>940</v>
      </c>
      <c r="H335" s="108">
        <v>895</v>
      </c>
      <c r="I335" s="127"/>
      <c r="J335" s="127"/>
      <c r="K335" s="127"/>
      <c r="L335" s="127"/>
      <c r="M335" s="140"/>
      <c r="N335" s="3"/>
      <c r="O335" s="125"/>
      <c r="P335" s="3"/>
      <c r="Q335" s="3"/>
      <c r="R335" s="3"/>
    </row>
    <row r="336" spans="1:18" ht="15.75" customHeight="1" thickBot="1">
      <c r="A336" s="135"/>
      <c r="B336" s="153"/>
      <c r="C336" s="127"/>
      <c r="D336" s="136"/>
      <c r="E336" s="127"/>
      <c r="F336" s="9"/>
      <c r="G336" s="9"/>
      <c r="H336" s="9"/>
      <c r="I336" s="136"/>
      <c r="J336" s="127"/>
      <c r="K336" s="127"/>
      <c r="L336" s="127"/>
      <c r="M336" s="140"/>
      <c r="N336" s="3"/>
      <c r="O336" s="125"/>
      <c r="P336" s="3"/>
      <c r="Q336" s="3"/>
      <c r="R336" s="3"/>
    </row>
    <row r="337" spans="1:18" ht="15.75" customHeight="1">
      <c r="A337" s="133">
        <v>36</v>
      </c>
      <c r="B337" s="154" t="s">
        <v>181</v>
      </c>
      <c r="C337" s="127"/>
      <c r="D337" s="132" t="s">
        <v>44</v>
      </c>
      <c r="E337" s="127"/>
      <c r="F337" s="108"/>
      <c r="G337" s="108"/>
      <c r="H337" s="108"/>
      <c r="I337" s="132">
        <v>854</v>
      </c>
      <c r="J337" s="127"/>
      <c r="K337" s="127"/>
      <c r="L337" s="127"/>
      <c r="M337" s="140"/>
      <c r="N337" s="3"/>
      <c r="O337" s="125"/>
      <c r="P337" s="3"/>
      <c r="Q337" s="3"/>
      <c r="R337" s="3"/>
    </row>
    <row r="338" spans="1:18" ht="15.75" customHeight="1">
      <c r="A338" s="134"/>
      <c r="B338" s="155"/>
      <c r="C338" s="127"/>
      <c r="D338" s="127"/>
      <c r="E338" s="127"/>
      <c r="F338" s="108">
        <v>1184</v>
      </c>
      <c r="G338" s="108">
        <v>986</v>
      </c>
      <c r="H338" s="108">
        <v>939</v>
      </c>
      <c r="I338" s="127"/>
      <c r="J338" s="127"/>
      <c r="K338" s="127"/>
      <c r="L338" s="127"/>
      <c r="M338" s="140"/>
      <c r="N338" s="3"/>
      <c r="O338" s="125"/>
      <c r="P338" s="3"/>
      <c r="Q338" s="3"/>
      <c r="R338" s="3"/>
    </row>
    <row r="339" spans="1:18" ht="15.75" customHeight="1">
      <c r="A339" s="134"/>
      <c r="B339" s="155"/>
      <c r="C339" s="127"/>
      <c r="D339" s="136"/>
      <c r="E339" s="127"/>
      <c r="F339" s="9"/>
      <c r="G339" s="9"/>
      <c r="H339" s="9"/>
      <c r="I339" s="136"/>
      <c r="J339" s="127"/>
      <c r="K339" s="127"/>
      <c r="L339" s="127"/>
      <c r="M339" s="140"/>
      <c r="N339" s="3"/>
      <c r="O339" s="125"/>
      <c r="P339" s="3"/>
      <c r="Q339" s="3"/>
      <c r="R339" s="3"/>
    </row>
    <row r="340" spans="1:18" ht="15.75" customHeight="1">
      <c r="A340" s="134"/>
      <c r="B340" s="137" t="s">
        <v>180</v>
      </c>
      <c r="C340" s="127"/>
      <c r="D340" s="132" t="s">
        <v>330</v>
      </c>
      <c r="E340" s="127"/>
      <c r="F340" s="108"/>
      <c r="G340" s="108"/>
      <c r="H340" s="108"/>
      <c r="I340" s="132">
        <v>898</v>
      </c>
      <c r="J340" s="127"/>
      <c r="K340" s="127"/>
      <c r="L340" s="127"/>
      <c r="M340" s="140"/>
      <c r="N340" s="3"/>
      <c r="O340" s="125"/>
      <c r="P340" s="3"/>
      <c r="Q340" s="3"/>
      <c r="R340" s="3"/>
    </row>
    <row r="341" spans="1:18" ht="15.75" customHeight="1">
      <c r="A341" s="134"/>
      <c r="B341" s="137"/>
      <c r="C341" s="127"/>
      <c r="D341" s="127"/>
      <c r="E341" s="127"/>
      <c r="F341" s="108">
        <v>1245</v>
      </c>
      <c r="G341" s="108">
        <v>1037</v>
      </c>
      <c r="H341" s="108">
        <v>988</v>
      </c>
      <c r="I341" s="127"/>
      <c r="J341" s="127"/>
      <c r="K341" s="127"/>
      <c r="L341" s="127"/>
      <c r="M341" s="140"/>
      <c r="N341" s="3"/>
      <c r="O341" s="125"/>
      <c r="P341" s="3"/>
      <c r="Q341" s="3"/>
      <c r="R341" s="3"/>
    </row>
    <row r="342" spans="1:18" ht="15.75" customHeight="1" thickBot="1">
      <c r="A342" s="134"/>
      <c r="B342" s="138"/>
      <c r="C342" s="128"/>
      <c r="D342" s="128"/>
      <c r="E342" s="128"/>
      <c r="F342" s="119"/>
      <c r="G342" s="119"/>
      <c r="H342" s="119"/>
      <c r="I342" s="128"/>
      <c r="J342" s="128"/>
      <c r="K342" s="128"/>
      <c r="L342" s="128"/>
      <c r="M342" s="146"/>
      <c r="N342" s="3"/>
      <c r="O342" s="125"/>
      <c r="P342" s="3"/>
      <c r="Q342" s="3"/>
      <c r="R342" s="3"/>
    </row>
    <row r="343" spans="1:18" ht="15.75" customHeight="1">
      <c r="A343" s="134"/>
      <c r="B343" s="137" t="s">
        <v>262</v>
      </c>
      <c r="C343" s="126"/>
      <c r="D343" s="126" t="s">
        <v>28</v>
      </c>
      <c r="E343" s="126" t="s">
        <v>1</v>
      </c>
      <c r="F343" s="118"/>
      <c r="G343" s="118"/>
      <c r="H343" s="118"/>
      <c r="I343" s="126">
        <v>474</v>
      </c>
      <c r="J343" s="126">
        <v>10</v>
      </c>
      <c r="K343" s="126">
        <v>0.2</v>
      </c>
      <c r="L343" s="126">
        <f>K343*J343</f>
        <v>2</v>
      </c>
      <c r="M343" s="139"/>
      <c r="N343" s="3"/>
      <c r="O343" s="125"/>
      <c r="P343" s="3"/>
      <c r="Q343" s="3"/>
      <c r="R343" s="3"/>
    </row>
    <row r="344" spans="1:18" ht="15.75" customHeight="1">
      <c r="A344" s="134"/>
      <c r="B344" s="137"/>
      <c r="C344" s="127"/>
      <c r="D344" s="127"/>
      <c r="E344" s="127"/>
      <c r="F344" s="108">
        <v>657</v>
      </c>
      <c r="G344" s="108">
        <v>548</v>
      </c>
      <c r="H344" s="108">
        <v>522</v>
      </c>
      <c r="I344" s="127"/>
      <c r="J344" s="127"/>
      <c r="K344" s="127"/>
      <c r="L344" s="127"/>
      <c r="M344" s="140"/>
      <c r="N344" s="3"/>
      <c r="O344" s="125"/>
      <c r="P344" s="3"/>
      <c r="Q344" s="3"/>
      <c r="R344" s="3"/>
    </row>
    <row r="345" spans="1:18" ht="15.75" customHeight="1" thickBot="1">
      <c r="A345" s="135"/>
      <c r="B345" s="153"/>
      <c r="C345" s="127"/>
      <c r="D345" s="136"/>
      <c r="E345" s="127"/>
      <c r="F345" s="9"/>
      <c r="G345" s="9"/>
      <c r="H345" s="9"/>
      <c r="I345" s="136"/>
      <c r="J345" s="127"/>
      <c r="K345" s="127"/>
      <c r="L345" s="127"/>
      <c r="M345" s="140"/>
      <c r="N345" s="3"/>
      <c r="O345" s="125"/>
      <c r="P345" s="3"/>
      <c r="Q345" s="3"/>
      <c r="R345" s="3"/>
    </row>
    <row r="346" spans="1:18" ht="10.5" customHeight="1">
      <c r="A346" s="9"/>
      <c r="B346" s="9"/>
      <c r="C346" s="127"/>
      <c r="D346" s="132" t="s">
        <v>45</v>
      </c>
      <c r="E346" s="127"/>
      <c r="F346" s="108"/>
      <c r="G346" s="108"/>
      <c r="H346" s="108"/>
      <c r="I346" s="132">
        <v>501</v>
      </c>
      <c r="J346" s="127"/>
      <c r="K346" s="127"/>
      <c r="L346" s="127"/>
      <c r="M346" s="140"/>
      <c r="N346" s="3"/>
      <c r="O346" s="3"/>
      <c r="P346" s="3"/>
      <c r="Q346" s="3"/>
      <c r="R346" s="3"/>
    </row>
    <row r="347" spans="1:18" ht="21.75" customHeight="1">
      <c r="A347" s="9"/>
      <c r="B347" s="9"/>
      <c r="C347" s="127"/>
      <c r="D347" s="127"/>
      <c r="E347" s="127"/>
      <c r="F347" s="108">
        <v>694</v>
      </c>
      <c r="G347" s="108">
        <v>578</v>
      </c>
      <c r="H347" s="108">
        <v>552</v>
      </c>
      <c r="I347" s="127"/>
      <c r="J347" s="127"/>
      <c r="K347" s="127"/>
      <c r="L347" s="127"/>
      <c r="M347" s="140"/>
      <c r="N347" s="3"/>
      <c r="O347" s="3"/>
      <c r="P347" s="3"/>
      <c r="Q347" s="3"/>
      <c r="R347" s="3"/>
    </row>
    <row r="348" spans="1:18" ht="35.25" customHeight="1">
      <c r="A348" s="116" t="s">
        <v>66</v>
      </c>
      <c r="B348" s="117"/>
      <c r="C348" s="127"/>
      <c r="D348" s="136"/>
      <c r="E348" s="127"/>
      <c r="F348" s="9"/>
      <c r="G348" s="9"/>
      <c r="H348" s="9"/>
      <c r="I348" s="136"/>
      <c r="J348" s="127"/>
      <c r="K348" s="127"/>
      <c r="L348" s="127"/>
      <c r="M348" s="140"/>
      <c r="N348" s="3"/>
      <c r="O348" s="3"/>
      <c r="P348" s="3"/>
      <c r="Q348" s="3"/>
      <c r="R348" s="3"/>
    </row>
    <row r="349" spans="1:18" ht="60.75" customHeight="1" thickBot="1">
      <c r="A349" s="8" t="s">
        <v>0</v>
      </c>
      <c r="B349" s="96"/>
      <c r="C349" s="127"/>
      <c r="D349" s="132" t="s">
        <v>331</v>
      </c>
      <c r="E349" s="127"/>
      <c r="F349" s="108">
        <v>730</v>
      </c>
      <c r="G349" s="108">
        <v>609</v>
      </c>
      <c r="H349" s="108">
        <v>579</v>
      </c>
      <c r="I349" s="132">
        <v>526.5</v>
      </c>
      <c r="J349" s="127"/>
      <c r="K349" s="127"/>
      <c r="L349" s="127"/>
      <c r="M349" s="140"/>
      <c r="N349" s="3"/>
      <c r="O349" s="3"/>
      <c r="P349" s="3"/>
      <c r="Q349" s="3"/>
      <c r="R349" s="3"/>
    </row>
    <row r="350" spans="1:18" ht="15.75" customHeight="1">
      <c r="A350" s="133">
        <v>37</v>
      </c>
      <c r="B350" s="154" t="s">
        <v>175</v>
      </c>
      <c r="C350" s="127"/>
      <c r="D350" s="127"/>
      <c r="E350" s="127"/>
      <c r="F350" s="108"/>
      <c r="G350" s="108"/>
      <c r="H350" s="108"/>
      <c r="I350" s="127"/>
      <c r="J350" s="127"/>
      <c r="K350" s="127"/>
      <c r="L350" s="127"/>
      <c r="M350" s="140"/>
      <c r="N350" s="3"/>
      <c r="O350" s="125"/>
      <c r="P350" s="3"/>
      <c r="Q350" s="3"/>
      <c r="R350" s="3"/>
    </row>
    <row r="351" spans="1:18" ht="15.75" customHeight="1" thickBot="1">
      <c r="A351" s="134"/>
      <c r="B351" s="155"/>
      <c r="C351" s="128"/>
      <c r="D351" s="128"/>
      <c r="E351" s="128"/>
      <c r="F351" s="119"/>
      <c r="G351" s="119"/>
      <c r="H351" s="119"/>
      <c r="I351" s="128"/>
      <c r="J351" s="128"/>
      <c r="K351" s="128"/>
      <c r="L351" s="128"/>
      <c r="M351" s="146"/>
      <c r="N351" s="3"/>
      <c r="O351" s="125"/>
      <c r="P351" s="3"/>
      <c r="Q351" s="3"/>
      <c r="R351" s="3"/>
    </row>
    <row r="352" spans="1:18" ht="15.75" customHeight="1">
      <c r="A352" s="134"/>
      <c r="B352" s="155"/>
      <c r="C352" s="126"/>
      <c r="D352" s="126" t="s">
        <v>29</v>
      </c>
      <c r="E352" s="126" t="s">
        <v>1</v>
      </c>
      <c r="F352" s="118"/>
      <c r="G352" s="118"/>
      <c r="H352" s="118"/>
      <c r="I352" s="126">
        <v>299</v>
      </c>
      <c r="J352" s="126">
        <v>10</v>
      </c>
      <c r="K352" s="126">
        <v>0.42</v>
      </c>
      <c r="L352" s="126">
        <f>K352*J352</f>
        <v>4.2</v>
      </c>
      <c r="M352" s="139"/>
      <c r="N352" s="3"/>
      <c r="O352" s="125"/>
      <c r="P352" s="3"/>
      <c r="Q352" s="3"/>
      <c r="R352" s="3"/>
    </row>
    <row r="353" spans="1:18" ht="15.75" customHeight="1">
      <c r="A353" s="134"/>
      <c r="B353" s="137" t="s">
        <v>174</v>
      </c>
      <c r="C353" s="127"/>
      <c r="D353" s="127"/>
      <c r="E353" s="127"/>
      <c r="F353" s="108">
        <v>415</v>
      </c>
      <c r="G353" s="108">
        <v>345</v>
      </c>
      <c r="H353" s="108">
        <v>329</v>
      </c>
      <c r="I353" s="127"/>
      <c r="J353" s="127"/>
      <c r="K353" s="127"/>
      <c r="L353" s="127"/>
      <c r="M353" s="140"/>
      <c r="N353" s="3"/>
      <c r="O353" s="125"/>
      <c r="P353" s="3"/>
      <c r="Q353" s="3"/>
      <c r="R353" s="3"/>
    </row>
    <row r="354" spans="1:18" ht="15.75" customHeight="1">
      <c r="A354" s="134"/>
      <c r="B354" s="137"/>
      <c r="C354" s="127"/>
      <c r="D354" s="136"/>
      <c r="E354" s="127"/>
      <c r="F354" s="9"/>
      <c r="G354" s="9"/>
      <c r="H354" s="9"/>
      <c r="I354" s="136"/>
      <c r="J354" s="127"/>
      <c r="K354" s="127"/>
      <c r="L354" s="127"/>
      <c r="M354" s="140"/>
      <c r="N354" s="3"/>
      <c r="O354" s="125"/>
      <c r="P354" s="3"/>
      <c r="Q354" s="3"/>
      <c r="R354" s="3"/>
    </row>
    <row r="355" spans="1:18" ht="15.75" customHeight="1">
      <c r="A355" s="134"/>
      <c r="B355" s="138"/>
      <c r="C355" s="127"/>
      <c r="D355" s="132" t="s">
        <v>46</v>
      </c>
      <c r="E355" s="127"/>
      <c r="F355" s="108"/>
      <c r="G355" s="108"/>
      <c r="H355" s="108"/>
      <c r="I355" s="132">
        <v>301</v>
      </c>
      <c r="J355" s="127"/>
      <c r="K355" s="127"/>
      <c r="L355" s="127"/>
      <c r="M355" s="140"/>
      <c r="N355" s="3"/>
      <c r="O355" s="125"/>
      <c r="P355" s="3"/>
      <c r="Q355" s="3"/>
      <c r="R355" s="3"/>
    </row>
    <row r="356" spans="1:18" ht="15.75" customHeight="1">
      <c r="A356" s="134"/>
      <c r="B356" s="137" t="s">
        <v>286</v>
      </c>
      <c r="C356" s="127"/>
      <c r="D356" s="127"/>
      <c r="E356" s="127"/>
      <c r="F356" s="108">
        <v>420</v>
      </c>
      <c r="G356" s="108">
        <v>348</v>
      </c>
      <c r="H356" s="108">
        <v>332</v>
      </c>
      <c r="I356" s="127"/>
      <c r="J356" s="127"/>
      <c r="K356" s="127"/>
      <c r="L356" s="127"/>
      <c r="M356" s="140"/>
      <c r="N356" s="3"/>
      <c r="O356" s="125"/>
      <c r="P356" s="3"/>
      <c r="Q356" s="3"/>
      <c r="R356" s="3"/>
    </row>
    <row r="357" spans="1:18" ht="15.75" customHeight="1">
      <c r="A357" s="134"/>
      <c r="B357" s="137"/>
      <c r="C357" s="127"/>
      <c r="D357" s="136"/>
      <c r="E357" s="127"/>
      <c r="F357" s="9"/>
      <c r="G357" s="9"/>
      <c r="H357" s="9"/>
      <c r="I357" s="136"/>
      <c r="J357" s="127"/>
      <c r="K357" s="127"/>
      <c r="L357" s="127"/>
      <c r="M357" s="140"/>
      <c r="N357" s="3"/>
      <c r="O357" s="125"/>
      <c r="P357" s="3"/>
      <c r="Q357" s="3"/>
      <c r="R357" s="3"/>
    </row>
    <row r="358" spans="1:18" ht="15.75" customHeight="1" thickBot="1">
      <c r="A358" s="135"/>
      <c r="B358" s="153"/>
      <c r="C358" s="127"/>
      <c r="D358" s="132" t="s">
        <v>332</v>
      </c>
      <c r="E358" s="127"/>
      <c r="F358" s="108">
        <v>435</v>
      </c>
      <c r="G358" s="108">
        <v>363</v>
      </c>
      <c r="H358" s="108">
        <v>345</v>
      </c>
      <c r="I358" s="132">
        <v>314</v>
      </c>
      <c r="J358" s="127"/>
      <c r="K358" s="127"/>
      <c r="L358" s="127"/>
      <c r="M358" s="140"/>
      <c r="N358" s="3"/>
      <c r="O358" s="125"/>
      <c r="P358" s="3"/>
      <c r="Q358" s="3"/>
      <c r="R358" s="3"/>
    </row>
    <row r="359" spans="1:18" ht="15.75" customHeight="1">
      <c r="A359" s="133">
        <v>38</v>
      </c>
      <c r="B359" s="154" t="s">
        <v>173</v>
      </c>
      <c r="C359" s="127"/>
      <c r="D359" s="127"/>
      <c r="E359" s="127"/>
      <c r="F359" s="108"/>
      <c r="G359" s="108"/>
      <c r="H359" s="108"/>
      <c r="I359" s="127"/>
      <c r="J359" s="127"/>
      <c r="K359" s="127"/>
      <c r="L359" s="127"/>
      <c r="M359" s="140"/>
      <c r="N359" s="3"/>
      <c r="O359" s="125"/>
      <c r="P359" s="3"/>
      <c r="Q359" s="3"/>
      <c r="R359" s="3"/>
    </row>
    <row r="360" spans="1:18" ht="15.75" customHeight="1" thickBot="1">
      <c r="A360" s="134"/>
      <c r="B360" s="155"/>
      <c r="C360" s="128"/>
      <c r="D360" s="128"/>
      <c r="E360" s="128"/>
      <c r="F360" s="119"/>
      <c r="G360" s="119"/>
      <c r="H360" s="119"/>
      <c r="I360" s="128"/>
      <c r="J360" s="128"/>
      <c r="K360" s="128"/>
      <c r="L360" s="128"/>
      <c r="M360" s="146"/>
      <c r="N360" s="3"/>
      <c r="O360" s="125"/>
      <c r="P360" s="3"/>
      <c r="Q360" s="3"/>
      <c r="R360" s="3"/>
    </row>
    <row r="361" spans="1:18" ht="15.75" customHeight="1">
      <c r="A361" s="134"/>
      <c r="B361" s="155"/>
      <c r="C361" s="126"/>
      <c r="D361" s="126" t="s">
        <v>30</v>
      </c>
      <c r="E361" s="126" t="s">
        <v>1</v>
      </c>
      <c r="F361" s="118"/>
      <c r="G361" s="118"/>
      <c r="H361" s="118"/>
      <c r="I361" s="126">
        <v>273</v>
      </c>
      <c r="J361" s="126">
        <v>10</v>
      </c>
      <c r="K361" s="126">
        <v>0.24</v>
      </c>
      <c r="L361" s="126">
        <f>K361*J361</f>
        <v>2.4</v>
      </c>
      <c r="M361" s="139"/>
      <c r="N361" s="3"/>
      <c r="O361" s="125"/>
      <c r="P361" s="3"/>
      <c r="Q361" s="3"/>
      <c r="R361" s="3"/>
    </row>
    <row r="362" spans="1:18" ht="15.75" customHeight="1">
      <c r="A362" s="134"/>
      <c r="B362" s="137" t="s">
        <v>172</v>
      </c>
      <c r="C362" s="127"/>
      <c r="D362" s="127"/>
      <c r="E362" s="127"/>
      <c r="F362" s="108">
        <v>378</v>
      </c>
      <c r="G362" s="108">
        <v>315</v>
      </c>
      <c r="H362" s="108">
        <v>300</v>
      </c>
      <c r="I362" s="127"/>
      <c r="J362" s="127"/>
      <c r="K362" s="127"/>
      <c r="L362" s="127"/>
      <c r="M362" s="140"/>
      <c r="N362" s="3"/>
      <c r="O362" s="125"/>
      <c r="P362" s="3"/>
      <c r="Q362" s="3"/>
      <c r="R362" s="3"/>
    </row>
    <row r="363" spans="1:18" ht="15.75" customHeight="1">
      <c r="A363" s="134"/>
      <c r="B363" s="137"/>
      <c r="C363" s="127"/>
      <c r="D363" s="136"/>
      <c r="E363" s="127"/>
      <c r="F363" s="9"/>
      <c r="G363" s="9"/>
      <c r="H363" s="9"/>
      <c r="I363" s="136"/>
      <c r="J363" s="127"/>
      <c r="K363" s="127"/>
      <c r="L363" s="127"/>
      <c r="M363" s="140"/>
      <c r="N363" s="3"/>
      <c r="O363" s="125"/>
      <c r="P363" s="3"/>
      <c r="Q363" s="3"/>
      <c r="R363" s="3"/>
    </row>
    <row r="364" spans="1:18" ht="15.75" customHeight="1">
      <c r="A364" s="134"/>
      <c r="B364" s="138"/>
      <c r="C364" s="127"/>
      <c r="D364" s="132" t="s">
        <v>47</v>
      </c>
      <c r="E364" s="127"/>
      <c r="F364" s="108"/>
      <c r="G364" s="108"/>
      <c r="H364" s="108"/>
      <c r="I364" s="132">
        <v>286</v>
      </c>
      <c r="J364" s="127"/>
      <c r="K364" s="127"/>
      <c r="L364" s="127"/>
      <c r="M364" s="140"/>
      <c r="N364" s="3"/>
      <c r="O364" s="125"/>
      <c r="P364" s="3"/>
      <c r="Q364" s="3"/>
      <c r="R364" s="3"/>
    </row>
    <row r="365" spans="1:18" ht="15.75" customHeight="1">
      <c r="A365" s="134"/>
      <c r="B365" s="137" t="s">
        <v>287</v>
      </c>
      <c r="C365" s="127"/>
      <c r="D365" s="127"/>
      <c r="E365" s="127"/>
      <c r="F365" s="108">
        <v>397</v>
      </c>
      <c r="G365" s="108">
        <v>331</v>
      </c>
      <c r="H365" s="108">
        <v>315</v>
      </c>
      <c r="I365" s="127"/>
      <c r="J365" s="127"/>
      <c r="K365" s="127"/>
      <c r="L365" s="127"/>
      <c r="M365" s="140"/>
      <c r="N365" s="3"/>
      <c r="O365" s="125"/>
      <c r="P365" s="3"/>
      <c r="Q365" s="3"/>
      <c r="R365" s="3"/>
    </row>
    <row r="366" spans="1:18" ht="15.75" customHeight="1">
      <c r="A366" s="134"/>
      <c r="B366" s="137"/>
      <c r="C366" s="127"/>
      <c r="D366" s="136"/>
      <c r="E366" s="127"/>
      <c r="F366" s="9"/>
      <c r="G366" s="9"/>
      <c r="H366" s="9"/>
      <c r="I366" s="136"/>
      <c r="J366" s="127"/>
      <c r="K366" s="127"/>
      <c r="L366" s="127"/>
      <c r="M366" s="140"/>
      <c r="N366" s="3"/>
      <c r="O366" s="125"/>
      <c r="P366" s="3"/>
      <c r="Q366" s="3"/>
      <c r="R366" s="3"/>
    </row>
    <row r="367" spans="1:18" ht="15.75" customHeight="1" thickBot="1">
      <c r="A367" s="135"/>
      <c r="B367" s="153"/>
      <c r="C367" s="127"/>
      <c r="D367" s="132" t="s">
        <v>333</v>
      </c>
      <c r="E367" s="127"/>
      <c r="F367" s="108"/>
      <c r="G367" s="108"/>
      <c r="H367" s="108"/>
      <c r="I367" s="132">
        <v>300</v>
      </c>
      <c r="J367" s="127"/>
      <c r="K367" s="127"/>
      <c r="L367" s="127"/>
      <c r="M367" s="140"/>
      <c r="N367" s="3"/>
      <c r="O367" s="125"/>
      <c r="P367" s="3"/>
      <c r="Q367" s="3"/>
      <c r="R367" s="3"/>
    </row>
    <row r="368" spans="1:18" ht="15.75" customHeight="1">
      <c r="A368" s="133">
        <v>39</v>
      </c>
      <c r="B368" s="154" t="s">
        <v>171</v>
      </c>
      <c r="C368" s="127"/>
      <c r="D368" s="127"/>
      <c r="E368" s="127"/>
      <c r="F368" s="108">
        <v>416</v>
      </c>
      <c r="G368" s="108">
        <v>347</v>
      </c>
      <c r="H368" s="108">
        <v>330</v>
      </c>
      <c r="I368" s="127"/>
      <c r="J368" s="127"/>
      <c r="K368" s="127"/>
      <c r="L368" s="127"/>
      <c r="M368" s="140"/>
      <c r="N368" s="3"/>
      <c r="O368" s="125"/>
      <c r="P368" s="3"/>
      <c r="Q368" s="3"/>
      <c r="R368" s="3"/>
    </row>
    <row r="369" spans="1:18" ht="15.75" customHeight="1" thickBot="1">
      <c r="A369" s="134"/>
      <c r="B369" s="155"/>
      <c r="C369" s="128"/>
      <c r="D369" s="128"/>
      <c r="E369" s="128"/>
      <c r="F369" s="119"/>
      <c r="G369" s="119"/>
      <c r="H369" s="119"/>
      <c r="I369" s="128"/>
      <c r="J369" s="128"/>
      <c r="K369" s="128"/>
      <c r="L369" s="128"/>
      <c r="M369" s="146"/>
      <c r="N369" s="3"/>
      <c r="O369" s="125"/>
      <c r="P369" s="3"/>
      <c r="Q369" s="3"/>
      <c r="R369" s="3"/>
    </row>
    <row r="370" spans="1:18" ht="15.75" customHeight="1">
      <c r="A370" s="134"/>
      <c r="B370" s="155"/>
      <c r="C370" s="126"/>
      <c r="D370" s="126" t="s">
        <v>31</v>
      </c>
      <c r="E370" s="126" t="s">
        <v>1</v>
      </c>
      <c r="F370" s="118"/>
      <c r="G370" s="118"/>
      <c r="H370" s="118"/>
      <c r="I370" s="126">
        <v>281</v>
      </c>
      <c r="J370" s="126">
        <v>4</v>
      </c>
      <c r="K370" s="126">
        <v>0.28</v>
      </c>
      <c r="L370" s="126">
        <f>K370*J370</f>
        <v>1.12</v>
      </c>
      <c r="M370" s="139"/>
      <c r="N370" s="3"/>
      <c r="O370" s="125"/>
      <c r="P370" s="3"/>
      <c r="Q370" s="3"/>
      <c r="R370" s="3"/>
    </row>
    <row r="371" spans="1:18" ht="15.75" customHeight="1">
      <c r="A371" s="134"/>
      <c r="B371" s="137" t="s">
        <v>170</v>
      </c>
      <c r="C371" s="127"/>
      <c r="D371" s="127"/>
      <c r="E371" s="127"/>
      <c r="F371" s="108">
        <v>390</v>
      </c>
      <c r="G371" s="108">
        <v>325</v>
      </c>
      <c r="H371" s="108">
        <v>310</v>
      </c>
      <c r="I371" s="127"/>
      <c r="J371" s="127"/>
      <c r="K371" s="127"/>
      <c r="L371" s="127"/>
      <c r="M371" s="140"/>
      <c r="N371" s="3"/>
      <c r="O371" s="125"/>
      <c r="P371" s="3"/>
      <c r="Q371" s="3"/>
      <c r="R371" s="3"/>
    </row>
    <row r="372" spans="1:18" ht="15.75" customHeight="1">
      <c r="A372" s="134"/>
      <c r="B372" s="137"/>
      <c r="C372" s="127"/>
      <c r="D372" s="136"/>
      <c r="E372" s="127"/>
      <c r="F372" s="9"/>
      <c r="G372" s="9"/>
      <c r="H372" s="9"/>
      <c r="I372" s="136"/>
      <c r="J372" s="127"/>
      <c r="K372" s="127"/>
      <c r="L372" s="127"/>
      <c r="M372" s="140"/>
      <c r="N372" s="3"/>
      <c r="O372" s="125"/>
      <c r="P372" s="3"/>
      <c r="Q372" s="3"/>
      <c r="R372" s="3"/>
    </row>
    <row r="373" spans="1:18" ht="15.75" customHeight="1">
      <c r="A373" s="134"/>
      <c r="B373" s="138"/>
      <c r="C373" s="127"/>
      <c r="D373" s="132" t="s">
        <v>48</v>
      </c>
      <c r="E373" s="127"/>
      <c r="F373" s="108"/>
      <c r="G373" s="108"/>
      <c r="H373" s="108"/>
      <c r="I373" s="132">
        <v>295.5</v>
      </c>
      <c r="J373" s="127"/>
      <c r="K373" s="127"/>
      <c r="L373" s="127"/>
      <c r="M373" s="140"/>
      <c r="N373" s="3"/>
      <c r="O373" s="125"/>
      <c r="P373" s="3"/>
      <c r="Q373" s="3"/>
      <c r="R373" s="3"/>
    </row>
    <row r="374" spans="1:18" ht="15.75" customHeight="1">
      <c r="A374" s="134"/>
      <c r="B374" s="137" t="s">
        <v>288</v>
      </c>
      <c r="C374" s="127"/>
      <c r="D374" s="127"/>
      <c r="E374" s="127"/>
      <c r="F374" s="108">
        <v>410</v>
      </c>
      <c r="G374" s="108">
        <v>342</v>
      </c>
      <c r="H374" s="108">
        <v>326</v>
      </c>
      <c r="I374" s="127"/>
      <c r="J374" s="127"/>
      <c r="K374" s="127"/>
      <c r="L374" s="127"/>
      <c r="M374" s="140"/>
      <c r="N374" s="3"/>
      <c r="O374" s="125"/>
      <c r="P374" s="3"/>
      <c r="Q374" s="3"/>
      <c r="R374" s="3"/>
    </row>
    <row r="375" spans="1:18" ht="15.75" customHeight="1">
      <c r="A375" s="134"/>
      <c r="B375" s="137"/>
      <c r="C375" s="127"/>
      <c r="D375" s="136"/>
      <c r="E375" s="127"/>
      <c r="F375" s="9"/>
      <c r="G375" s="9"/>
      <c r="H375" s="9"/>
      <c r="I375" s="136"/>
      <c r="J375" s="127"/>
      <c r="K375" s="127"/>
      <c r="L375" s="127"/>
      <c r="M375" s="140"/>
      <c r="N375" s="3"/>
      <c r="O375" s="125"/>
      <c r="P375" s="3"/>
      <c r="Q375" s="3"/>
      <c r="R375" s="3"/>
    </row>
    <row r="376" spans="1:18" ht="15.75" customHeight="1" thickBot="1">
      <c r="A376" s="135"/>
      <c r="B376" s="153"/>
      <c r="C376" s="127"/>
      <c r="D376" s="132" t="s">
        <v>334</v>
      </c>
      <c r="E376" s="127"/>
      <c r="F376" s="108"/>
      <c r="G376" s="108"/>
      <c r="H376" s="108"/>
      <c r="I376" s="132">
        <v>315</v>
      </c>
      <c r="J376" s="127"/>
      <c r="K376" s="127"/>
      <c r="L376" s="127"/>
      <c r="M376" s="140"/>
      <c r="N376" s="3"/>
      <c r="O376" s="125"/>
      <c r="P376" s="3"/>
      <c r="Q376" s="3"/>
      <c r="R376" s="3"/>
    </row>
    <row r="377" spans="1:18" ht="15.75" customHeight="1">
      <c r="A377" s="133">
        <v>40</v>
      </c>
      <c r="B377" s="154" t="s">
        <v>155</v>
      </c>
      <c r="C377" s="127"/>
      <c r="D377" s="127"/>
      <c r="E377" s="127"/>
      <c r="F377" s="108">
        <v>437</v>
      </c>
      <c r="G377" s="108">
        <v>363</v>
      </c>
      <c r="H377" s="108">
        <v>347</v>
      </c>
      <c r="I377" s="127"/>
      <c r="J377" s="127"/>
      <c r="K377" s="127"/>
      <c r="L377" s="127"/>
      <c r="M377" s="140"/>
      <c r="N377" s="3"/>
      <c r="O377" s="125"/>
      <c r="P377" s="3"/>
      <c r="Q377" s="3"/>
      <c r="R377" s="3"/>
    </row>
    <row r="378" spans="1:18" ht="15.75" customHeight="1" thickBot="1">
      <c r="A378" s="134"/>
      <c r="B378" s="155"/>
      <c r="C378" s="128"/>
      <c r="D378" s="128"/>
      <c r="E378" s="128"/>
      <c r="F378" s="119"/>
      <c r="G378" s="119"/>
      <c r="H378" s="119"/>
      <c r="I378" s="128"/>
      <c r="J378" s="128"/>
      <c r="K378" s="128"/>
      <c r="L378" s="128"/>
      <c r="M378" s="146"/>
      <c r="N378" s="3"/>
      <c r="O378" s="125"/>
      <c r="P378" s="3"/>
      <c r="Q378" s="3"/>
      <c r="R378" s="3"/>
    </row>
    <row r="379" spans="1:18" ht="15.75" customHeight="1">
      <c r="A379" s="134"/>
      <c r="B379" s="155"/>
      <c r="C379" s="126"/>
      <c r="D379" s="126" t="s">
        <v>32</v>
      </c>
      <c r="E379" s="126" t="s">
        <v>1</v>
      </c>
      <c r="F379" s="118"/>
      <c r="G379" s="118"/>
      <c r="H379" s="118"/>
      <c r="I379" s="126">
        <v>134</v>
      </c>
      <c r="J379" s="126">
        <v>10</v>
      </c>
      <c r="K379" s="126">
        <v>0.24</v>
      </c>
      <c r="L379" s="126">
        <f>K379*J379</f>
        <v>2.4</v>
      </c>
      <c r="M379" s="139"/>
      <c r="N379" s="3"/>
      <c r="O379" s="125"/>
      <c r="P379" s="3"/>
      <c r="Q379" s="3"/>
      <c r="R379" s="3"/>
    </row>
    <row r="380" spans="1:18" ht="15.75" customHeight="1">
      <c r="A380" s="134"/>
      <c r="B380" s="137" t="s">
        <v>154</v>
      </c>
      <c r="C380" s="127"/>
      <c r="D380" s="127"/>
      <c r="E380" s="127"/>
      <c r="F380" s="108">
        <v>186</v>
      </c>
      <c r="G380" s="108">
        <v>155</v>
      </c>
      <c r="H380" s="108">
        <v>148</v>
      </c>
      <c r="I380" s="127"/>
      <c r="J380" s="127"/>
      <c r="K380" s="127"/>
      <c r="L380" s="127"/>
      <c r="M380" s="140"/>
      <c r="N380" s="3"/>
      <c r="O380" s="125"/>
      <c r="P380" s="3"/>
      <c r="Q380" s="3"/>
      <c r="R380" s="3"/>
    </row>
    <row r="381" spans="1:18" ht="15.75" customHeight="1">
      <c r="A381" s="134"/>
      <c r="B381" s="137"/>
      <c r="C381" s="127"/>
      <c r="D381" s="136"/>
      <c r="E381" s="127"/>
      <c r="F381" s="9"/>
      <c r="G381" s="9"/>
      <c r="H381" s="9"/>
      <c r="I381" s="136"/>
      <c r="J381" s="127"/>
      <c r="K381" s="127"/>
      <c r="L381" s="127"/>
      <c r="M381" s="140"/>
      <c r="N381" s="3"/>
      <c r="O381" s="125"/>
      <c r="P381" s="3"/>
      <c r="Q381" s="3"/>
      <c r="R381" s="3"/>
    </row>
    <row r="382" spans="1:18" ht="15.75" customHeight="1">
      <c r="A382" s="134"/>
      <c r="B382" s="138"/>
      <c r="C382" s="127"/>
      <c r="D382" s="132" t="s">
        <v>49</v>
      </c>
      <c r="E382" s="127"/>
      <c r="F382" s="108"/>
      <c r="G382" s="108"/>
      <c r="H382" s="108"/>
      <c r="I382" s="132">
        <v>139.5</v>
      </c>
      <c r="J382" s="127"/>
      <c r="K382" s="127"/>
      <c r="L382" s="127"/>
      <c r="M382" s="140"/>
      <c r="N382" s="3"/>
      <c r="O382" s="125"/>
      <c r="P382" s="3"/>
      <c r="Q382" s="3"/>
      <c r="R382" s="3"/>
    </row>
    <row r="383" spans="1:18" ht="15.75" customHeight="1">
      <c r="A383" s="134"/>
      <c r="B383" s="137" t="s">
        <v>289</v>
      </c>
      <c r="C383" s="127"/>
      <c r="D383" s="127"/>
      <c r="E383" s="127"/>
      <c r="F383" s="108">
        <v>193</v>
      </c>
      <c r="G383" s="108">
        <v>161</v>
      </c>
      <c r="H383" s="108">
        <v>153</v>
      </c>
      <c r="I383" s="127"/>
      <c r="J383" s="127"/>
      <c r="K383" s="127"/>
      <c r="L383" s="127"/>
      <c r="M383" s="140"/>
      <c r="N383" s="3"/>
      <c r="O383" s="125"/>
      <c r="P383" s="3"/>
      <c r="Q383" s="3"/>
      <c r="R383" s="3"/>
    </row>
    <row r="384" spans="1:18" ht="15.75" customHeight="1">
      <c r="A384" s="134"/>
      <c r="B384" s="137"/>
      <c r="C384" s="127"/>
      <c r="D384" s="136"/>
      <c r="E384" s="127"/>
      <c r="F384" s="9"/>
      <c r="G384" s="9"/>
      <c r="H384" s="9"/>
      <c r="I384" s="136"/>
      <c r="J384" s="127"/>
      <c r="K384" s="127"/>
      <c r="L384" s="127"/>
      <c r="M384" s="140"/>
      <c r="N384" s="3"/>
      <c r="O384" s="125"/>
      <c r="P384" s="3"/>
      <c r="Q384" s="3"/>
      <c r="R384" s="3"/>
    </row>
    <row r="385" spans="1:18" ht="15.75" customHeight="1" thickBot="1">
      <c r="A385" s="135"/>
      <c r="B385" s="153"/>
      <c r="C385" s="127"/>
      <c r="D385" s="132" t="s">
        <v>335</v>
      </c>
      <c r="E385" s="127"/>
      <c r="F385" s="108"/>
      <c r="G385" s="108"/>
      <c r="H385" s="108"/>
      <c r="I385" s="132">
        <v>147</v>
      </c>
      <c r="J385" s="127"/>
      <c r="K385" s="127"/>
      <c r="L385" s="127"/>
      <c r="M385" s="140"/>
      <c r="N385" s="3"/>
      <c r="O385" s="125"/>
      <c r="P385" s="3"/>
      <c r="Q385" s="3"/>
      <c r="R385" s="3"/>
    </row>
    <row r="386" spans="1:18" ht="15.75" customHeight="1">
      <c r="A386" s="133">
        <v>41</v>
      </c>
      <c r="B386" s="154" t="s">
        <v>151</v>
      </c>
      <c r="C386" s="127"/>
      <c r="D386" s="127"/>
      <c r="E386" s="127"/>
      <c r="F386" s="108">
        <v>204</v>
      </c>
      <c r="G386" s="108">
        <v>170</v>
      </c>
      <c r="H386" s="108">
        <v>162</v>
      </c>
      <c r="I386" s="127"/>
      <c r="J386" s="127"/>
      <c r="K386" s="127"/>
      <c r="L386" s="127"/>
      <c r="M386" s="140"/>
      <c r="N386" s="3"/>
      <c r="O386" s="125"/>
      <c r="P386" s="3"/>
      <c r="Q386" s="3"/>
      <c r="R386" s="3"/>
    </row>
    <row r="387" spans="1:18" ht="15.75" customHeight="1" thickBot="1">
      <c r="A387" s="134"/>
      <c r="B387" s="155"/>
      <c r="C387" s="128"/>
      <c r="D387" s="128"/>
      <c r="E387" s="128"/>
      <c r="F387" s="119"/>
      <c r="G387" s="119"/>
      <c r="H387" s="119"/>
      <c r="I387" s="128"/>
      <c r="J387" s="128"/>
      <c r="K387" s="128"/>
      <c r="L387" s="128"/>
      <c r="M387" s="146"/>
      <c r="N387" s="3"/>
      <c r="O387" s="125"/>
      <c r="P387" s="3"/>
      <c r="Q387" s="3"/>
      <c r="R387" s="3"/>
    </row>
    <row r="388" spans="1:18" ht="15.75" customHeight="1">
      <c r="A388" s="134"/>
      <c r="B388" s="155"/>
      <c r="C388" s="126"/>
      <c r="D388" s="126" t="s">
        <v>33</v>
      </c>
      <c r="E388" s="126" t="s">
        <v>1</v>
      </c>
      <c r="F388" s="118"/>
      <c r="G388" s="118"/>
      <c r="H388" s="118"/>
      <c r="I388" s="126">
        <v>217</v>
      </c>
      <c r="J388" s="126">
        <v>8</v>
      </c>
      <c r="K388" s="126">
        <v>0.24</v>
      </c>
      <c r="L388" s="126">
        <f>K388*J388</f>
        <v>1.92</v>
      </c>
      <c r="M388" s="139"/>
      <c r="N388" s="3"/>
      <c r="O388" s="125"/>
      <c r="P388" s="3"/>
      <c r="Q388" s="3"/>
      <c r="R388" s="3"/>
    </row>
    <row r="389" spans="1:18" ht="15.75" customHeight="1">
      <c r="A389" s="134"/>
      <c r="B389" s="137" t="s">
        <v>150</v>
      </c>
      <c r="C389" s="127"/>
      <c r="D389" s="127"/>
      <c r="E389" s="127"/>
      <c r="F389" s="108">
        <v>301</v>
      </c>
      <c r="G389" s="108">
        <v>251</v>
      </c>
      <c r="H389" s="108">
        <v>239</v>
      </c>
      <c r="I389" s="127"/>
      <c r="J389" s="127"/>
      <c r="K389" s="127"/>
      <c r="L389" s="127"/>
      <c r="M389" s="140"/>
      <c r="N389" s="3"/>
      <c r="O389" s="125"/>
      <c r="P389" s="3"/>
      <c r="Q389" s="3"/>
      <c r="R389" s="3"/>
    </row>
    <row r="390" spans="1:18" ht="15.75" customHeight="1">
      <c r="A390" s="134"/>
      <c r="B390" s="137"/>
      <c r="C390" s="127"/>
      <c r="D390" s="136"/>
      <c r="E390" s="127"/>
      <c r="F390" s="9"/>
      <c r="G390" s="9"/>
      <c r="H390" s="9"/>
      <c r="I390" s="136"/>
      <c r="J390" s="127"/>
      <c r="K390" s="127"/>
      <c r="L390" s="127"/>
      <c r="M390" s="140"/>
      <c r="N390" s="3"/>
      <c r="O390" s="125"/>
      <c r="P390" s="3"/>
      <c r="Q390" s="3"/>
      <c r="R390" s="3"/>
    </row>
    <row r="391" spans="1:18" ht="15.75" customHeight="1">
      <c r="A391" s="134"/>
      <c r="B391" s="138"/>
      <c r="C391" s="127"/>
      <c r="D391" s="132" t="s">
        <v>50</v>
      </c>
      <c r="E391" s="127"/>
      <c r="F391" s="108"/>
      <c r="G391" s="108"/>
      <c r="H391" s="108"/>
      <c r="I391" s="132">
        <v>227</v>
      </c>
      <c r="J391" s="127"/>
      <c r="K391" s="127"/>
      <c r="L391" s="127"/>
      <c r="M391" s="140"/>
      <c r="N391" s="3"/>
      <c r="O391" s="125"/>
      <c r="P391" s="3"/>
      <c r="Q391" s="3"/>
      <c r="R391" s="3"/>
    </row>
    <row r="392" spans="1:18" ht="15.75" customHeight="1">
      <c r="A392" s="134"/>
      <c r="B392" s="137" t="s">
        <v>290</v>
      </c>
      <c r="C392" s="127"/>
      <c r="D392" s="127"/>
      <c r="E392" s="127"/>
      <c r="F392" s="108">
        <v>315</v>
      </c>
      <c r="G392" s="108">
        <v>263</v>
      </c>
      <c r="H392" s="108">
        <v>250</v>
      </c>
      <c r="I392" s="127"/>
      <c r="J392" s="127"/>
      <c r="K392" s="127"/>
      <c r="L392" s="127"/>
      <c r="M392" s="140"/>
      <c r="N392" s="3"/>
      <c r="O392" s="125"/>
      <c r="P392" s="3"/>
      <c r="Q392" s="3"/>
      <c r="R392" s="3"/>
    </row>
    <row r="393" spans="1:18" ht="15.75" customHeight="1">
      <c r="A393" s="134"/>
      <c r="B393" s="137"/>
      <c r="C393" s="127"/>
      <c r="D393" s="136"/>
      <c r="E393" s="127"/>
      <c r="F393" s="9"/>
      <c r="G393" s="9"/>
      <c r="H393" s="9"/>
      <c r="I393" s="136"/>
      <c r="J393" s="127"/>
      <c r="K393" s="127"/>
      <c r="L393" s="127"/>
      <c r="M393" s="140"/>
      <c r="N393" s="3"/>
      <c r="O393" s="125"/>
      <c r="P393" s="3"/>
      <c r="Q393" s="3"/>
      <c r="R393" s="3"/>
    </row>
    <row r="394" spans="1:18" ht="15.75" customHeight="1" thickBot="1">
      <c r="A394" s="135"/>
      <c r="B394" s="153"/>
      <c r="C394" s="127"/>
      <c r="D394" s="132" t="s">
        <v>336</v>
      </c>
      <c r="E394" s="127"/>
      <c r="F394" s="108"/>
      <c r="G394" s="108"/>
      <c r="H394" s="108"/>
      <c r="I394" s="132">
        <v>239</v>
      </c>
      <c r="J394" s="127"/>
      <c r="K394" s="127"/>
      <c r="L394" s="127"/>
      <c r="M394" s="140"/>
      <c r="N394" s="3"/>
      <c r="O394" s="125"/>
      <c r="P394" s="3"/>
      <c r="Q394" s="3"/>
      <c r="R394" s="3"/>
    </row>
    <row r="395" spans="1:18" ht="15.75" customHeight="1">
      <c r="A395" s="133">
        <v>42</v>
      </c>
      <c r="B395" s="154" t="s">
        <v>147</v>
      </c>
      <c r="C395" s="127"/>
      <c r="D395" s="127"/>
      <c r="E395" s="127"/>
      <c r="F395" s="108">
        <v>332</v>
      </c>
      <c r="G395" s="108">
        <v>276</v>
      </c>
      <c r="H395" s="108">
        <v>263</v>
      </c>
      <c r="I395" s="127"/>
      <c r="J395" s="127"/>
      <c r="K395" s="127"/>
      <c r="L395" s="127"/>
      <c r="M395" s="140"/>
      <c r="N395" s="3"/>
      <c r="O395" s="125"/>
      <c r="P395" s="3"/>
      <c r="Q395" s="3"/>
      <c r="R395" s="3"/>
    </row>
    <row r="396" spans="1:18" ht="15.75" customHeight="1" thickBot="1">
      <c r="A396" s="134"/>
      <c r="B396" s="155"/>
      <c r="C396" s="128"/>
      <c r="D396" s="128"/>
      <c r="E396" s="128"/>
      <c r="F396" s="119"/>
      <c r="G396" s="119"/>
      <c r="H396" s="119"/>
      <c r="I396" s="128"/>
      <c r="J396" s="128"/>
      <c r="K396" s="128"/>
      <c r="L396" s="128"/>
      <c r="M396" s="146"/>
      <c r="N396" s="3"/>
      <c r="O396" s="125"/>
      <c r="P396" s="3"/>
      <c r="Q396" s="3"/>
      <c r="R396" s="3"/>
    </row>
    <row r="397" spans="1:18" ht="15.75" customHeight="1">
      <c r="A397" s="134"/>
      <c r="B397" s="155"/>
      <c r="C397" s="126"/>
      <c r="D397" s="126" t="s">
        <v>34</v>
      </c>
      <c r="E397" s="126" t="s">
        <v>1</v>
      </c>
      <c r="F397" s="118"/>
      <c r="G397" s="118"/>
      <c r="H397" s="118"/>
      <c r="I397" s="126">
        <v>265</v>
      </c>
      <c r="J397" s="126">
        <v>8</v>
      </c>
      <c r="K397" s="126">
        <v>0.4</v>
      </c>
      <c r="L397" s="126">
        <f>K397*J397</f>
        <v>3.2</v>
      </c>
      <c r="M397" s="139"/>
      <c r="N397" s="3"/>
      <c r="O397" s="125"/>
      <c r="P397" s="3"/>
      <c r="Q397" s="3"/>
      <c r="R397" s="3"/>
    </row>
    <row r="398" spans="1:18" ht="15.75" customHeight="1">
      <c r="A398" s="134"/>
      <c r="B398" s="137" t="s">
        <v>146</v>
      </c>
      <c r="C398" s="127"/>
      <c r="D398" s="127"/>
      <c r="E398" s="127"/>
      <c r="F398" s="108">
        <v>368</v>
      </c>
      <c r="G398" s="108">
        <v>306</v>
      </c>
      <c r="H398" s="108">
        <v>292</v>
      </c>
      <c r="I398" s="127"/>
      <c r="J398" s="127"/>
      <c r="K398" s="127"/>
      <c r="L398" s="127"/>
      <c r="M398" s="140"/>
      <c r="N398" s="3"/>
      <c r="O398" s="125"/>
      <c r="P398" s="3"/>
      <c r="Q398" s="3"/>
      <c r="R398" s="3"/>
    </row>
    <row r="399" spans="1:18" ht="15.75" customHeight="1">
      <c r="A399" s="134"/>
      <c r="B399" s="137"/>
      <c r="C399" s="127"/>
      <c r="D399" s="136"/>
      <c r="E399" s="127"/>
      <c r="F399" s="9"/>
      <c r="G399" s="9"/>
      <c r="H399" s="9"/>
      <c r="I399" s="136"/>
      <c r="J399" s="127"/>
      <c r="K399" s="127"/>
      <c r="L399" s="127"/>
      <c r="M399" s="140"/>
      <c r="N399" s="3"/>
      <c r="O399" s="125"/>
      <c r="P399" s="3"/>
      <c r="Q399" s="3"/>
      <c r="R399" s="3"/>
    </row>
    <row r="400" spans="1:18" ht="15.75" customHeight="1">
      <c r="A400" s="134"/>
      <c r="B400" s="138"/>
      <c r="C400" s="127"/>
      <c r="D400" s="132" t="s">
        <v>51</v>
      </c>
      <c r="E400" s="127"/>
      <c r="F400" s="108"/>
      <c r="G400" s="108"/>
      <c r="H400" s="108"/>
      <c r="I400" s="132">
        <v>276</v>
      </c>
      <c r="J400" s="127"/>
      <c r="K400" s="127"/>
      <c r="L400" s="127"/>
      <c r="M400" s="140"/>
      <c r="N400" s="3"/>
      <c r="O400" s="125"/>
      <c r="P400" s="3"/>
      <c r="Q400" s="3"/>
      <c r="R400" s="3"/>
    </row>
    <row r="401" spans="1:18" ht="15.75" customHeight="1">
      <c r="A401" s="134"/>
      <c r="B401" s="137" t="s">
        <v>291</v>
      </c>
      <c r="C401" s="127"/>
      <c r="D401" s="127"/>
      <c r="E401" s="127"/>
      <c r="F401" s="108">
        <v>383</v>
      </c>
      <c r="G401" s="108">
        <v>320</v>
      </c>
      <c r="H401" s="108">
        <v>304</v>
      </c>
      <c r="I401" s="127"/>
      <c r="J401" s="127"/>
      <c r="K401" s="127"/>
      <c r="L401" s="127"/>
      <c r="M401" s="140"/>
      <c r="N401" s="3"/>
      <c r="O401" s="125"/>
      <c r="P401" s="3"/>
      <c r="Q401" s="3"/>
      <c r="R401" s="3"/>
    </row>
    <row r="402" spans="1:18" ht="15.75" customHeight="1">
      <c r="A402" s="134"/>
      <c r="B402" s="137"/>
      <c r="C402" s="127"/>
      <c r="D402" s="136"/>
      <c r="E402" s="127"/>
      <c r="F402" s="9"/>
      <c r="G402" s="9"/>
      <c r="H402" s="9"/>
      <c r="I402" s="136"/>
      <c r="J402" s="127"/>
      <c r="K402" s="127"/>
      <c r="L402" s="127"/>
      <c r="M402" s="140"/>
      <c r="N402" s="3"/>
      <c r="O402" s="125"/>
      <c r="P402" s="3"/>
      <c r="Q402" s="3"/>
      <c r="R402" s="3"/>
    </row>
    <row r="403" spans="1:18" ht="15.75" customHeight="1" thickBot="1">
      <c r="A403" s="135"/>
      <c r="B403" s="153"/>
      <c r="C403" s="127"/>
      <c r="D403" s="132" t="s">
        <v>337</v>
      </c>
      <c r="E403" s="127"/>
      <c r="F403" s="108"/>
      <c r="G403" s="108"/>
      <c r="H403" s="108"/>
      <c r="I403" s="132">
        <v>290.5</v>
      </c>
      <c r="J403" s="127"/>
      <c r="K403" s="127"/>
      <c r="L403" s="127"/>
      <c r="M403" s="140"/>
      <c r="N403" s="3"/>
      <c r="O403" s="125"/>
      <c r="P403" s="3"/>
      <c r="Q403" s="3"/>
      <c r="R403" s="3"/>
    </row>
    <row r="404" spans="1:18" ht="15.75" customHeight="1">
      <c r="A404" s="133">
        <v>43</v>
      </c>
      <c r="B404" s="154" t="s">
        <v>229</v>
      </c>
      <c r="C404" s="127"/>
      <c r="D404" s="127"/>
      <c r="E404" s="127"/>
      <c r="F404" s="108">
        <v>405</v>
      </c>
      <c r="G404" s="108">
        <v>336</v>
      </c>
      <c r="H404" s="108">
        <v>320</v>
      </c>
      <c r="I404" s="127"/>
      <c r="J404" s="127"/>
      <c r="K404" s="127"/>
      <c r="L404" s="127"/>
      <c r="M404" s="140"/>
      <c r="N404" s="3"/>
      <c r="O404" s="125"/>
      <c r="P404" s="3"/>
      <c r="Q404" s="3"/>
      <c r="R404" s="3"/>
    </row>
    <row r="405" spans="1:18" ht="15.75" customHeight="1" thickBot="1">
      <c r="A405" s="134"/>
      <c r="B405" s="155"/>
      <c r="C405" s="128"/>
      <c r="D405" s="128"/>
      <c r="E405" s="128"/>
      <c r="F405" s="119"/>
      <c r="G405" s="119"/>
      <c r="H405" s="119"/>
      <c r="I405" s="128"/>
      <c r="J405" s="128"/>
      <c r="K405" s="128"/>
      <c r="L405" s="128"/>
      <c r="M405" s="146"/>
      <c r="N405" s="3"/>
      <c r="O405" s="125"/>
      <c r="P405" s="3"/>
      <c r="Q405" s="3"/>
      <c r="R405" s="3"/>
    </row>
    <row r="406" spans="1:18" ht="15.75" customHeight="1">
      <c r="A406" s="134"/>
      <c r="B406" s="155"/>
      <c r="C406" s="126"/>
      <c r="D406" s="126" t="s">
        <v>35</v>
      </c>
      <c r="E406" s="126" t="s">
        <v>1</v>
      </c>
      <c r="F406" s="118"/>
      <c r="G406" s="118"/>
      <c r="H406" s="118"/>
      <c r="I406" s="126">
        <v>251</v>
      </c>
      <c r="J406" s="126">
        <v>8</v>
      </c>
      <c r="K406" s="126">
        <v>0.47</v>
      </c>
      <c r="L406" s="126">
        <f>K406*J406</f>
        <v>3.76</v>
      </c>
      <c r="M406" s="139"/>
      <c r="N406" s="3"/>
      <c r="O406" s="125"/>
      <c r="P406" s="3"/>
      <c r="Q406" s="3"/>
      <c r="R406" s="3"/>
    </row>
    <row r="407" spans="1:18" ht="15.75" customHeight="1">
      <c r="A407" s="134"/>
      <c r="B407" s="137" t="s">
        <v>230</v>
      </c>
      <c r="C407" s="127"/>
      <c r="D407" s="127"/>
      <c r="E407" s="127"/>
      <c r="F407" s="108">
        <v>348</v>
      </c>
      <c r="G407" s="108">
        <v>290</v>
      </c>
      <c r="H407" s="108">
        <v>276</v>
      </c>
      <c r="I407" s="127"/>
      <c r="J407" s="127"/>
      <c r="K407" s="127"/>
      <c r="L407" s="127"/>
      <c r="M407" s="140"/>
      <c r="N407" s="3"/>
      <c r="O407" s="125"/>
      <c r="P407" s="3"/>
      <c r="Q407" s="3"/>
      <c r="R407" s="3"/>
    </row>
    <row r="408" spans="1:18" ht="15.75" customHeight="1">
      <c r="A408" s="134"/>
      <c r="B408" s="137"/>
      <c r="C408" s="127"/>
      <c r="D408" s="136"/>
      <c r="E408" s="127"/>
      <c r="F408" s="9"/>
      <c r="G408" s="9"/>
      <c r="H408" s="9"/>
      <c r="I408" s="136"/>
      <c r="J408" s="127"/>
      <c r="K408" s="127"/>
      <c r="L408" s="127"/>
      <c r="M408" s="140"/>
      <c r="N408" s="3"/>
      <c r="O408" s="125"/>
      <c r="P408" s="3"/>
      <c r="Q408" s="3"/>
      <c r="R408" s="3"/>
    </row>
    <row r="409" spans="1:18" ht="15.75" customHeight="1">
      <c r="A409" s="134"/>
      <c r="B409" s="138"/>
      <c r="C409" s="127"/>
      <c r="D409" s="132" t="s">
        <v>52</v>
      </c>
      <c r="E409" s="127"/>
      <c r="F409" s="108"/>
      <c r="G409" s="108"/>
      <c r="H409" s="108"/>
      <c r="I409" s="132">
        <v>261.05</v>
      </c>
      <c r="J409" s="127"/>
      <c r="K409" s="127"/>
      <c r="L409" s="127"/>
      <c r="M409" s="140"/>
      <c r="N409" s="3"/>
      <c r="O409" s="125"/>
      <c r="P409" s="3"/>
      <c r="Q409" s="3"/>
      <c r="R409" s="3"/>
    </row>
    <row r="410" spans="1:18" ht="15.75" customHeight="1">
      <c r="A410" s="134"/>
      <c r="B410" s="137" t="s">
        <v>292</v>
      </c>
      <c r="C410" s="127"/>
      <c r="D410" s="127"/>
      <c r="E410" s="127"/>
      <c r="F410" s="108">
        <v>362</v>
      </c>
      <c r="G410" s="108">
        <v>302</v>
      </c>
      <c r="H410" s="108">
        <v>287</v>
      </c>
      <c r="I410" s="127"/>
      <c r="J410" s="127"/>
      <c r="K410" s="127"/>
      <c r="L410" s="127"/>
      <c r="M410" s="140"/>
      <c r="N410" s="3"/>
      <c r="O410" s="125"/>
      <c r="P410" s="3"/>
      <c r="Q410" s="3"/>
      <c r="R410" s="3"/>
    </row>
    <row r="411" spans="1:18" ht="15.75" customHeight="1">
      <c r="A411" s="134"/>
      <c r="B411" s="137"/>
      <c r="C411" s="127"/>
      <c r="D411" s="136"/>
      <c r="E411" s="127"/>
      <c r="F411" s="9"/>
      <c r="G411" s="9"/>
      <c r="H411" s="9"/>
      <c r="I411" s="136"/>
      <c r="J411" s="127"/>
      <c r="K411" s="127"/>
      <c r="L411" s="127"/>
      <c r="M411" s="140"/>
      <c r="N411" s="3"/>
      <c r="O411" s="125"/>
      <c r="P411" s="3"/>
      <c r="Q411" s="3"/>
      <c r="R411" s="3"/>
    </row>
    <row r="412" spans="1:18" ht="15.75" customHeight="1" thickBot="1">
      <c r="A412" s="135"/>
      <c r="B412" s="153"/>
      <c r="C412" s="127"/>
      <c r="D412" s="132" t="s">
        <v>338</v>
      </c>
      <c r="E412" s="127"/>
      <c r="F412" s="108"/>
      <c r="G412" s="108"/>
      <c r="H412" s="108"/>
      <c r="I412" s="132">
        <v>275</v>
      </c>
      <c r="J412" s="127"/>
      <c r="K412" s="127"/>
      <c r="L412" s="127"/>
      <c r="M412" s="140"/>
      <c r="N412" s="3"/>
      <c r="O412" s="125"/>
      <c r="P412" s="3"/>
      <c r="Q412" s="3"/>
      <c r="R412" s="3"/>
    </row>
    <row r="413" spans="1:18" ht="15.75" customHeight="1">
      <c r="A413" s="133">
        <v>44</v>
      </c>
      <c r="B413" s="154" t="s">
        <v>153</v>
      </c>
      <c r="C413" s="127"/>
      <c r="D413" s="127"/>
      <c r="E413" s="127"/>
      <c r="F413" s="108">
        <v>382</v>
      </c>
      <c r="G413" s="108">
        <v>318</v>
      </c>
      <c r="H413" s="108">
        <v>303</v>
      </c>
      <c r="I413" s="127"/>
      <c r="J413" s="127"/>
      <c r="K413" s="127"/>
      <c r="L413" s="127"/>
      <c r="M413" s="140"/>
      <c r="N413" s="3"/>
      <c r="O413" s="125"/>
      <c r="P413" s="3"/>
      <c r="Q413" s="3"/>
      <c r="R413" s="3"/>
    </row>
    <row r="414" spans="1:18" ht="15.75" customHeight="1" thickBot="1">
      <c r="A414" s="134"/>
      <c r="B414" s="155"/>
      <c r="C414" s="128"/>
      <c r="D414" s="128"/>
      <c r="E414" s="128"/>
      <c r="F414" s="119"/>
      <c r="G414" s="119"/>
      <c r="H414" s="119"/>
      <c r="I414" s="128"/>
      <c r="J414" s="128"/>
      <c r="K414" s="128"/>
      <c r="L414" s="128"/>
      <c r="M414" s="146"/>
      <c r="N414" s="3"/>
      <c r="O414" s="125"/>
      <c r="P414" s="3"/>
      <c r="Q414" s="3"/>
      <c r="R414" s="3"/>
    </row>
    <row r="415" spans="1:18" ht="15.75" customHeight="1">
      <c r="A415" s="134"/>
      <c r="B415" s="155"/>
      <c r="C415" s="126"/>
      <c r="D415" s="126" t="s">
        <v>36</v>
      </c>
      <c r="E415" s="126" t="s">
        <v>1</v>
      </c>
      <c r="F415" s="118"/>
      <c r="G415" s="118"/>
      <c r="H415" s="118"/>
      <c r="I415" s="126">
        <v>210</v>
      </c>
      <c r="J415" s="126">
        <v>8</v>
      </c>
      <c r="K415" s="126">
        <v>0.17</v>
      </c>
      <c r="L415" s="126">
        <f>K415*J415</f>
        <v>1.36</v>
      </c>
      <c r="M415" s="139"/>
      <c r="N415" s="3"/>
      <c r="O415" s="125"/>
      <c r="P415" s="3"/>
      <c r="Q415" s="3"/>
      <c r="R415" s="3"/>
    </row>
    <row r="416" spans="1:18" ht="15.75" customHeight="1">
      <c r="A416" s="134"/>
      <c r="B416" s="137" t="s">
        <v>152</v>
      </c>
      <c r="C416" s="127"/>
      <c r="D416" s="127"/>
      <c r="E416" s="127"/>
      <c r="F416" s="108">
        <v>292</v>
      </c>
      <c r="G416" s="108">
        <v>243</v>
      </c>
      <c r="H416" s="108">
        <v>231</v>
      </c>
      <c r="I416" s="127"/>
      <c r="J416" s="127"/>
      <c r="K416" s="127"/>
      <c r="L416" s="127"/>
      <c r="M416" s="140"/>
      <c r="N416" s="3"/>
      <c r="O416" s="125"/>
      <c r="P416" s="3"/>
      <c r="Q416" s="3"/>
      <c r="R416" s="3"/>
    </row>
    <row r="417" spans="1:18" ht="15.75" customHeight="1">
      <c r="A417" s="134"/>
      <c r="B417" s="137"/>
      <c r="C417" s="127"/>
      <c r="D417" s="136"/>
      <c r="E417" s="127"/>
      <c r="F417" s="9"/>
      <c r="G417" s="9"/>
      <c r="H417" s="9"/>
      <c r="I417" s="136"/>
      <c r="J417" s="127"/>
      <c r="K417" s="127"/>
      <c r="L417" s="127"/>
      <c r="M417" s="140"/>
      <c r="N417" s="3"/>
      <c r="O417" s="125"/>
      <c r="P417" s="3"/>
      <c r="Q417" s="3"/>
      <c r="R417" s="3"/>
    </row>
    <row r="418" spans="1:18" ht="15.75" customHeight="1">
      <c r="A418" s="134"/>
      <c r="B418" s="138"/>
      <c r="C418" s="127"/>
      <c r="D418" s="132" t="s">
        <v>53</v>
      </c>
      <c r="E418" s="127"/>
      <c r="F418" s="108"/>
      <c r="G418" s="108"/>
      <c r="H418" s="108"/>
      <c r="I418" s="132">
        <v>223</v>
      </c>
      <c r="J418" s="127"/>
      <c r="K418" s="127"/>
      <c r="L418" s="127"/>
      <c r="M418" s="140"/>
      <c r="N418" s="3"/>
      <c r="O418" s="125"/>
      <c r="P418" s="3"/>
      <c r="Q418" s="3"/>
      <c r="R418" s="3"/>
    </row>
    <row r="419" spans="1:18" ht="15.75" customHeight="1">
      <c r="A419" s="134"/>
      <c r="B419" s="137" t="s">
        <v>293</v>
      </c>
      <c r="C419" s="127"/>
      <c r="D419" s="127"/>
      <c r="E419" s="127"/>
      <c r="F419" s="108">
        <v>310</v>
      </c>
      <c r="G419" s="108">
        <v>257</v>
      </c>
      <c r="H419" s="108">
        <v>245</v>
      </c>
      <c r="I419" s="127"/>
      <c r="J419" s="127"/>
      <c r="K419" s="127"/>
      <c r="L419" s="127"/>
      <c r="M419" s="140"/>
      <c r="N419" s="3"/>
      <c r="O419" s="125"/>
      <c r="P419" s="3"/>
      <c r="Q419" s="3"/>
      <c r="R419" s="3"/>
    </row>
    <row r="420" spans="1:18" ht="15.75" customHeight="1">
      <c r="A420" s="134"/>
      <c r="B420" s="137"/>
      <c r="C420" s="127"/>
      <c r="D420" s="136"/>
      <c r="E420" s="127"/>
      <c r="F420" s="9"/>
      <c r="G420" s="9"/>
      <c r="H420" s="9"/>
      <c r="I420" s="136"/>
      <c r="J420" s="127"/>
      <c r="K420" s="127"/>
      <c r="L420" s="127"/>
      <c r="M420" s="140"/>
      <c r="N420" s="3"/>
      <c r="O420" s="125"/>
      <c r="P420" s="3"/>
      <c r="Q420" s="3"/>
      <c r="R420" s="3"/>
    </row>
    <row r="421" spans="1:18" ht="15.75" customHeight="1" thickBot="1">
      <c r="A421" s="135"/>
      <c r="B421" s="153"/>
      <c r="C421" s="127"/>
      <c r="D421" s="132" t="s">
        <v>339</v>
      </c>
      <c r="E421" s="127"/>
      <c r="F421" s="108"/>
      <c r="G421" s="108"/>
      <c r="H421" s="108"/>
      <c r="I421" s="132">
        <v>234</v>
      </c>
      <c r="J421" s="127"/>
      <c r="K421" s="127"/>
      <c r="L421" s="127"/>
      <c r="M421" s="140"/>
      <c r="N421" s="3"/>
      <c r="O421" s="125"/>
      <c r="P421" s="3"/>
      <c r="Q421" s="3"/>
      <c r="R421" s="3"/>
    </row>
    <row r="422" spans="1:18" ht="15.75" customHeight="1">
      <c r="A422" s="133">
        <v>45</v>
      </c>
      <c r="B422" s="154" t="s">
        <v>145</v>
      </c>
      <c r="C422" s="127"/>
      <c r="D422" s="127"/>
      <c r="E422" s="127"/>
      <c r="F422" s="108">
        <v>325</v>
      </c>
      <c r="G422" s="108">
        <v>271</v>
      </c>
      <c r="H422" s="108">
        <v>258</v>
      </c>
      <c r="I422" s="127"/>
      <c r="J422" s="127"/>
      <c r="K422" s="127"/>
      <c r="L422" s="127"/>
      <c r="M422" s="140"/>
      <c r="N422" s="3"/>
      <c r="O422" s="125"/>
      <c r="P422" s="3"/>
      <c r="Q422" s="3"/>
      <c r="R422" s="3"/>
    </row>
    <row r="423" spans="1:18" ht="15.75" customHeight="1" thickBot="1">
      <c r="A423" s="134"/>
      <c r="B423" s="155"/>
      <c r="C423" s="128"/>
      <c r="D423" s="128"/>
      <c r="E423" s="128"/>
      <c r="F423" s="119"/>
      <c r="G423" s="119"/>
      <c r="H423" s="119"/>
      <c r="I423" s="128"/>
      <c r="J423" s="128"/>
      <c r="K423" s="128"/>
      <c r="L423" s="128"/>
      <c r="M423" s="146"/>
      <c r="N423" s="3"/>
      <c r="O423" s="125"/>
      <c r="P423" s="3"/>
      <c r="Q423" s="3"/>
      <c r="R423" s="3"/>
    </row>
    <row r="424" spans="1:18" ht="15.75" customHeight="1">
      <c r="A424" s="134"/>
      <c r="B424" s="155"/>
      <c r="C424" s="126"/>
      <c r="D424" s="126" t="s">
        <v>37</v>
      </c>
      <c r="E424" s="126" t="s">
        <v>1</v>
      </c>
      <c r="F424" s="118"/>
      <c r="G424" s="118"/>
      <c r="H424" s="118"/>
      <c r="I424" s="126">
        <v>215</v>
      </c>
      <c r="J424" s="126">
        <v>8</v>
      </c>
      <c r="K424" s="126">
        <v>0.2</v>
      </c>
      <c r="L424" s="126">
        <f>K424*J424</f>
        <v>1.6</v>
      </c>
      <c r="M424" s="139"/>
      <c r="N424" s="3"/>
      <c r="O424" s="125"/>
      <c r="P424" s="3"/>
      <c r="Q424" s="3"/>
      <c r="R424" s="3"/>
    </row>
    <row r="425" spans="1:18" ht="15.75" customHeight="1">
      <c r="A425" s="134"/>
      <c r="B425" s="137" t="s">
        <v>144</v>
      </c>
      <c r="C425" s="127"/>
      <c r="D425" s="127"/>
      <c r="E425" s="127"/>
      <c r="F425" s="108">
        <v>298</v>
      </c>
      <c r="G425" s="108">
        <v>249</v>
      </c>
      <c r="H425" s="108">
        <v>237</v>
      </c>
      <c r="I425" s="127"/>
      <c r="J425" s="127"/>
      <c r="K425" s="127"/>
      <c r="L425" s="127"/>
      <c r="M425" s="140"/>
      <c r="N425" s="3"/>
      <c r="O425" s="125"/>
      <c r="P425" s="3"/>
      <c r="Q425" s="3"/>
      <c r="R425" s="3"/>
    </row>
    <row r="426" spans="1:18" ht="15.75" customHeight="1">
      <c r="A426" s="134"/>
      <c r="B426" s="137"/>
      <c r="C426" s="127"/>
      <c r="D426" s="136"/>
      <c r="E426" s="127"/>
      <c r="F426" s="9"/>
      <c r="G426" s="9"/>
      <c r="H426" s="9"/>
      <c r="I426" s="136"/>
      <c r="J426" s="127"/>
      <c r="K426" s="127"/>
      <c r="L426" s="127"/>
      <c r="M426" s="140"/>
      <c r="N426" s="3"/>
      <c r="O426" s="125"/>
      <c r="P426" s="3"/>
      <c r="Q426" s="3"/>
      <c r="R426" s="3"/>
    </row>
    <row r="427" spans="1:18" ht="15.75" customHeight="1">
      <c r="A427" s="134"/>
      <c r="B427" s="138"/>
      <c r="C427" s="127"/>
      <c r="D427" s="132" t="s">
        <v>54</v>
      </c>
      <c r="E427" s="127"/>
      <c r="F427" s="108"/>
      <c r="G427" s="108"/>
      <c r="H427" s="108"/>
      <c r="I427" s="132">
        <v>226</v>
      </c>
      <c r="J427" s="127"/>
      <c r="K427" s="127"/>
      <c r="L427" s="127"/>
      <c r="M427" s="140"/>
      <c r="N427" s="3"/>
      <c r="O427" s="125"/>
      <c r="P427" s="3"/>
      <c r="Q427" s="3"/>
      <c r="R427" s="3"/>
    </row>
    <row r="428" spans="1:18" ht="15.75" customHeight="1">
      <c r="A428" s="134"/>
      <c r="B428" s="137" t="s">
        <v>294</v>
      </c>
      <c r="C428" s="127"/>
      <c r="D428" s="127"/>
      <c r="E428" s="127"/>
      <c r="F428" s="108">
        <v>315</v>
      </c>
      <c r="G428" s="108">
        <v>262</v>
      </c>
      <c r="H428" s="108">
        <v>249</v>
      </c>
      <c r="I428" s="127"/>
      <c r="J428" s="127"/>
      <c r="K428" s="127"/>
      <c r="L428" s="127"/>
      <c r="M428" s="140"/>
      <c r="N428" s="3"/>
      <c r="O428" s="125"/>
      <c r="P428" s="3"/>
      <c r="Q428" s="3"/>
      <c r="R428" s="3"/>
    </row>
    <row r="429" spans="1:18" ht="15.75" customHeight="1">
      <c r="A429" s="134"/>
      <c r="B429" s="137"/>
      <c r="C429" s="127"/>
      <c r="D429" s="136"/>
      <c r="E429" s="127"/>
      <c r="F429" s="9"/>
      <c r="G429" s="9"/>
      <c r="H429" s="9"/>
      <c r="I429" s="136"/>
      <c r="J429" s="127"/>
      <c r="K429" s="127"/>
      <c r="L429" s="127"/>
      <c r="M429" s="140"/>
      <c r="N429" s="3"/>
      <c r="O429" s="125"/>
      <c r="P429" s="3"/>
      <c r="Q429" s="3"/>
      <c r="R429" s="3"/>
    </row>
    <row r="430" spans="1:18" ht="15.75" customHeight="1" thickBot="1">
      <c r="A430" s="135"/>
      <c r="B430" s="153"/>
      <c r="C430" s="127"/>
      <c r="D430" s="132" t="s">
        <v>340</v>
      </c>
      <c r="E430" s="127"/>
      <c r="F430" s="108"/>
      <c r="G430" s="108"/>
      <c r="H430" s="108"/>
      <c r="I430" s="132">
        <v>237.5</v>
      </c>
      <c r="J430" s="127"/>
      <c r="K430" s="127"/>
      <c r="L430" s="127"/>
      <c r="M430" s="140"/>
      <c r="N430" s="3"/>
      <c r="O430" s="125"/>
      <c r="P430" s="3"/>
      <c r="Q430" s="3"/>
      <c r="R430" s="3"/>
    </row>
    <row r="431" spans="1:18" ht="15.75" customHeight="1">
      <c r="A431" s="133">
        <v>46</v>
      </c>
      <c r="B431" s="154" t="s">
        <v>149</v>
      </c>
      <c r="C431" s="127"/>
      <c r="D431" s="127"/>
      <c r="E431" s="127"/>
      <c r="F431" s="108">
        <v>330</v>
      </c>
      <c r="G431" s="108">
        <v>274</v>
      </c>
      <c r="H431" s="108">
        <v>262</v>
      </c>
      <c r="I431" s="127"/>
      <c r="J431" s="127"/>
      <c r="K431" s="127"/>
      <c r="L431" s="127"/>
      <c r="M431" s="140"/>
      <c r="N431" s="3"/>
      <c r="O431" s="125"/>
      <c r="P431" s="3"/>
      <c r="Q431" s="3"/>
      <c r="R431" s="3"/>
    </row>
    <row r="432" spans="1:18" ht="15.75" customHeight="1" thickBot="1">
      <c r="A432" s="134"/>
      <c r="B432" s="155"/>
      <c r="C432" s="128"/>
      <c r="D432" s="128"/>
      <c r="E432" s="128"/>
      <c r="F432" s="119"/>
      <c r="G432" s="119"/>
      <c r="H432" s="119"/>
      <c r="I432" s="128"/>
      <c r="J432" s="128"/>
      <c r="K432" s="128"/>
      <c r="L432" s="128"/>
      <c r="M432" s="146"/>
      <c r="N432" s="3"/>
      <c r="O432" s="125"/>
      <c r="P432" s="3"/>
      <c r="Q432" s="3"/>
      <c r="R432" s="3"/>
    </row>
    <row r="433" spans="1:18" ht="15.75" customHeight="1">
      <c r="A433" s="134"/>
      <c r="B433" s="155"/>
      <c r="C433" s="126"/>
      <c r="D433" s="126" t="s">
        <v>38</v>
      </c>
      <c r="E433" s="126" t="s">
        <v>1</v>
      </c>
      <c r="F433" s="118"/>
      <c r="G433" s="118"/>
      <c r="H433" s="118"/>
      <c r="I433" s="126">
        <v>150</v>
      </c>
      <c r="J433" s="126">
        <v>20</v>
      </c>
      <c r="K433" s="126">
        <v>0.05</v>
      </c>
      <c r="L433" s="126">
        <f>K433*J433</f>
        <v>1</v>
      </c>
      <c r="M433" s="139"/>
      <c r="N433" s="3"/>
      <c r="O433" s="125"/>
      <c r="P433" s="3"/>
      <c r="Q433" s="3"/>
      <c r="R433" s="3"/>
    </row>
    <row r="434" spans="1:18" ht="15.75" customHeight="1">
      <c r="A434" s="134"/>
      <c r="B434" s="137" t="s">
        <v>148</v>
      </c>
      <c r="C434" s="127"/>
      <c r="D434" s="127"/>
      <c r="E434" s="127"/>
      <c r="F434" s="108">
        <v>208</v>
      </c>
      <c r="G434" s="108">
        <v>174</v>
      </c>
      <c r="H434" s="108">
        <v>165</v>
      </c>
      <c r="I434" s="127"/>
      <c r="J434" s="127"/>
      <c r="K434" s="127"/>
      <c r="L434" s="127"/>
      <c r="M434" s="140"/>
      <c r="N434" s="3"/>
      <c r="O434" s="125"/>
      <c r="P434" s="3"/>
      <c r="Q434" s="3"/>
      <c r="R434" s="3"/>
    </row>
    <row r="435" spans="1:18" ht="15.75" customHeight="1">
      <c r="A435" s="134"/>
      <c r="B435" s="137"/>
      <c r="C435" s="127"/>
      <c r="D435" s="136"/>
      <c r="E435" s="127"/>
      <c r="F435" s="9"/>
      <c r="G435" s="9"/>
      <c r="H435" s="9"/>
      <c r="I435" s="136"/>
      <c r="J435" s="127"/>
      <c r="K435" s="127"/>
      <c r="L435" s="127"/>
      <c r="M435" s="140"/>
      <c r="N435" s="3"/>
      <c r="O435" s="125"/>
      <c r="P435" s="3"/>
      <c r="Q435" s="3"/>
      <c r="R435" s="3"/>
    </row>
    <row r="436" spans="1:18" ht="15.75" customHeight="1">
      <c r="A436" s="134"/>
      <c r="B436" s="138"/>
      <c r="C436" s="127"/>
      <c r="D436" s="132" t="s">
        <v>55</v>
      </c>
      <c r="E436" s="127"/>
      <c r="F436" s="108"/>
      <c r="G436" s="108"/>
      <c r="H436" s="108"/>
      <c r="I436" s="132">
        <v>157.15</v>
      </c>
      <c r="J436" s="127"/>
      <c r="K436" s="127"/>
      <c r="L436" s="127"/>
      <c r="M436" s="140"/>
      <c r="N436" s="3"/>
      <c r="O436" s="125"/>
      <c r="P436" s="3"/>
      <c r="Q436" s="3"/>
      <c r="R436" s="3"/>
    </row>
    <row r="437" spans="1:18" ht="15.75" customHeight="1">
      <c r="A437" s="134"/>
      <c r="B437" s="137" t="s">
        <v>295</v>
      </c>
      <c r="C437" s="127"/>
      <c r="D437" s="127"/>
      <c r="E437" s="127"/>
      <c r="F437" s="108">
        <v>220</v>
      </c>
      <c r="G437" s="108">
        <v>182</v>
      </c>
      <c r="H437" s="108">
        <v>173</v>
      </c>
      <c r="I437" s="127"/>
      <c r="J437" s="127"/>
      <c r="K437" s="127"/>
      <c r="L437" s="127"/>
      <c r="M437" s="140"/>
      <c r="N437" s="3"/>
      <c r="O437" s="125"/>
      <c r="P437" s="3"/>
      <c r="Q437" s="3"/>
      <c r="R437" s="3"/>
    </row>
    <row r="438" spans="1:18" ht="15.75" customHeight="1">
      <c r="A438" s="134"/>
      <c r="B438" s="137"/>
      <c r="C438" s="127"/>
      <c r="D438" s="136"/>
      <c r="E438" s="127"/>
      <c r="F438" s="9"/>
      <c r="G438" s="9"/>
      <c r="H438" s="9"/>
      <c r="I438" s="136"/>
      <c r="J438" s="127"/>
      <c r="K438" s="127"/>
      <c r="L438" s="127"/>
      <c r="M438" s="140"/>
      <c r="N438" s="3"/>
      <c r="O438" s="125"/>
      <c r="P438" s="3"/>
      <c r="Q438" s="3"/>
      <c r="R438" s="3"/>
    </row>
    <row r="439" spans="1:18" ht="15.75" customHeight="1" thickBot="1">
      <c r="A439" s="135"/>
      <c r="B439" s="153"/>
      <c r="C439" s="127"/>
      <c r="D439" s="132" t="s">
        <v>341</v>
      </c>
      <c r="E439" s="127"/>
      <c r="F439" s="108"/>
      <c r="G439" s="108"/>
      <c r="H439" s="108"/>
      <c r="I439" s="132">
        <v>164.5</v>
      </c>
      <c r="J439" s="127"/>
      <c r="K439" s="127"/>
      <c r="L439" s="127"/>
      <c r="M439" s="140"/>
      <c r="N439" s="3"/>
      <c r="O439" s="125"/>
      <c r="P439" s="3"/>
      <c r="Q439" s="3"/>
      <c r="R439" s="3"/>
    </row>
    <row r="440" spans="1:18" ht="15.75" customHeight="1">
      <c r="A440" s="133">
        <v>47</v>
      </c>
      <c r="B440" s="154" t="s">
        <v>169</v>
      </c>
      <c r="C440" s="127"/>
      <c r="D440" s="127"/>
      <c r="E440" s="127"/>
      <c r="F440" s="108">
        <v>228</v>
      </c>
      <c r="G440" s="108">
        <v>190</v>
      </c>
      <c r="H440" s="108">
        <v>181</v>
      </c>
      <c r="I440" s="127"/>
      <c r="J440" s="127"/>
      <c r="K440" s="127"/>
      <c r="L440" s="127"/>
      <c r="M440" s="140"/>
      <c r="N440" s="3"/>
      <c r="O440" s="125"/>
      <c r="P440" s="3"/>
      <c r="Q440" s="3"/>
      <c r="R440" s="3"/>
    </row>
    <row r="441" spans="1:18" ht="15.75" customHeight="1" thickBot="1">
      <c r="A441" s="134"/>
      <c r="B441" s="155"/>
      <c r="C441" s="128"/>
      <c r="D441" s="128"/>
      <c r="E441" s="128"/>
      <c r="F441" s="119"/>
      <c r="G441" s="119"/>
      <c r="H441" s="119"/>
      <c r="I441" s="128"/>
      <c r="J441" s="128"/>
      <c r="K441" s="128"/>
      <c r="L441" s="128"/>
      <c r="M441" s="146"/>
      <c r="N441" s="3"/>
      <c r="O441" s="125"/>
      <c r="P441" s="3"/>
      <c r="Q441" s="3"/>
      <c r="R441" s="3"/>
    </row>
    <row r="442" spans="1:18" ht="15.75" customHeight="1">
      <c r="A442" s="134"/>
      <c r="B442" s="155"/>
      <c r="C442" s="126"/>
      <c r="D442" s="126" t="s">
        <v>39</v>
      </c>
      <c r="E442" s="126" t="s">
        <v>1</v>
      </c>
      <c r="F442" s="118"/>
      <c r="G442" s="118"/>
      <c r="H442" s="118"/>
      <c r="I442" s="126">
        <v>160.2</v>
      </c>
      <c r="J442" s="126">
        <v>20</v>
      </c>
      <c r="K442" s="126">
        <v>0.06</v>
      </c>
      <c r="L442" s="126">
        <f>K442*J442</f>
        <v>1.2</v>
      </c>
      <c r="M442" s="139"/>
      <c r="N442" s="3"/>
      <c r="O442" s="125"/>
      <c r="P442" s="3"/>
      <c r="Q442" s="3"/>
      <c r="R442" s="3"/>
    </row>
    <row r="443" spans="1:18" ht="15.75" customHeight="1">
      <c r="A443" s="134"/>
      <c r="B443" s="137" t="s">
        <v>168</v>
      </c>
      <c r="C443" s="127"/>
      <c r="D443" s="127"/>
      <c r="E443" s="127"/>
      <c r="F443" s="108">
        <v>222</v>
      </c>
      <c r="G443" s="108">
        <v>185</v>
      </c>
      <c r="H443" s="108">
        <v>177</v>
      </c>
      <c r="I443" s="127"/>
      <c r="J443" s="127"/>
      <c r="K443" s="127"/>
      <c r="L443" s="127"/>
      <c r="M443" s="140"/>
      <c r="N443" s="3"/>
      <c r="O443" s="125"/>
      <c r="P443" s="3"/>
      <c r="Q443" s="3"/>
      <c r="R443" s="3"/>
    </row>
    <row r="444" spans="1:18" ht="15.75" customHeight="1">
      <c r="A444" s="134"/>
      <c r="B444" s="137"/>
      <c r="C444" s="127"/>
      <c r="D444" s="136"/>
      <c r="E444" s="127"/>
      <c r="F444" s="9"/>
      <c r="G444" s="9"/>
      <c r="H444" s="9"/>
      <c r="I444" s="136"/>
      <c r="J444" s="127"/>
      <c r="K444" s="127"/>
      <c r="L444" s="127"/>
      <c r="M444" s="140"/>
      <c r="N444" s="3"/>
      <c r="O444" s="125"/>
      <c r="P444" s="3"/>
      <c r="Q444" s="3"/>
      <c r="R444" s="3"/>
    </row>
    <row r="445" spans="1:18" ht="15.75" customHeight="1">
      <c r="A445" s="134"/>
      <c r="B445" s="138"/>
      <c r="C445" s="127"/>
      <c r="D445" s="132" t="s">
        <v>56</v>
      </c>
      <c r="E445" s="127"/>
      <c r="F445" s="108"/>
      <c r="G445" s="108"/>
      <c r="H445" s="108"/>
      <c r="I445" s="132">
        <v>166.5</v>
      </c>
      <c r="J445" s="127"/>
      <c r="K445" s="127"/>
      <c r="L445" s="127"/>
      <c r="M445" s="140"/>
      <c r="N445" s="3"/>
      <c r="O445" s="125"/>
      <c r="P445" s="3"/>
      <c r="Q445" s="3"/>
      <c r="R445" s="3"/>
    </row>
    <row r="446" spans="1:18" ht="15.75" customHeight="1">
      <c r="A446" s="134"/>
      <c r="B446" s="137" t="s">
        <v>296</v>
      </c>
      <c r="C446" s="127"/>
      <c r="D446" s="127"/>
      <c r="E446" s="127"/>
      <c r="F446" s="108">
        <v>231</v>
      </c>
      <c r="G446" s="108">
        <v>193</v>
      </c>
      <c r="H446" s="108">
        <v>184</v>
      </c>
      <c r="I446" s="127"/>
      <c r="J446" s="127"/>
      <c r="K446" s="127"/>
      <c r="L446" s="127"/>
      <c r="M446" s="140"/>
      <c r="N446" s="3"/>
      <c r="O446" s="125"/>
      <c r="P446" s="3"/>
      <c r="Q446" s="3"/>
      <c r="R446" s="3"/>
    </row>
    <row r="447" spans="1:18" ht="15.75" customHeight="1">
      <c r="A447" s="134"/>
      <c r="B447" s="137"/>
      <c r="C447" s="127"/>
      <c r="D447" s="136"/>
      <c r="E447" s="127"/>
      <c r="F447" s="9"/>
      <c r="G447" s="9"/>
      <c r="H447" s="9"/>
      <c r="I447" s="136"/>
      <c r="J447" s="127"/>
      <c r="K447" s="127"/>
      <c r="L447" s="127"/>
      <c r="M447" s="140"/>
      <c r="N447" s="3"/>
      <c r="O447" s="125"/>
      <c r="P447" s="3"/>
      <c r="Q447" s="3"/>
      <c r="R447" s="3"/>
    </row>
    <row r="448" spans="1:18" ht="15.75" customHeight="1" thickBot="1">
      <c r="A448" s="135"/>
      <c r="B448" s="153"/>
      <c r="C448" s="127"/>
      <c r="D448" s="132" t="s">
        <v>342</v>
      </c>
      <c r="E448" s="127"/>
      <c r="F448" s="108"/>
      <c r="G448" s="108"/>
      <c r="H448" s="108"/>
      <c r="I448" s="132">
        <v>174</v>
      </c>
      <c r="J448" s="127"/>
      <c r="K448" s="127"/>
      <c r="L448" s="127"/>
      <c r="M448" s="140"/>
      <c r="N448" s="3"/>
      <c r="O448" s="125"/>
      <c r="P448" s="3"/>
      <c r="Q448" s="3"/>
      <c r="R448" s="3"/>
    </row>
    <row r="449" spans="1:18" ht="15.75" customHeight="1">
      <c r="A449" s="133">
        <v>48</v>
      </c>
      <c r="B449" s="154" t="s">
        <v>167</v>
      </c>
      <c r="C449" s="127"/>
      <c r="D449" s="127"/>
      <c r="E449" s="127"/>
      <c r="F449" s="108">
        <v>245</v>
      </c>
      <c r="G449" s="108">
        <v>201</v>
      </c>
      <c r="H449" s="108">
        <v>192</v>
      </c>
      <c r="I449" s="127"/>
      <c r="J449" s="127"/>
      <c r="K449" s="127"/>
      <c r="L449" s="127"/>
      <c r="M449" s="140"/>
      <c r="N449" s="3"/>
      <c r="O449" s="125"/>
      <c r="P449" s="3"/>
      <c r="Q449" s="3"/>
      <c r="R449" s="3"/>
    </row>
    <row r="450" spans="1:18" ht="15.75" customHeight="1" thickBot="1">
      <c r="A450" s="134"/>
      <c r="B450" s="155"/>
      <c r="C450" s="128"/>
      <c r="D450" s="128"/>
      <c r="E450" s="128"/>
      <c r="F450" s="119"/>
      <c r="G450" s="119"/>
      <c r="H450" s="119"/>
      <c r="I450" s="128"/>
      <c r="J450" s="128"/>
      <c r="K450" s="128"/>
      <c r="L450" s="128"/>
      <c r="M450" s="146"/>
      <c r="N450" s="3"/>
      <c r="O450" s="125"/>
      <c r="P450" s="3"/>
      <c r="Q450" s="3"/>
      <c r="R450" s="3"/>
    </row>
    <row r="451" spans="1:18" ht="15.75" customHeight="1">
      <c r="A451" s="134"/>
      <c r="B451" s="155"/>
      <c r="C451" s="126"/>
      <c r="D451" s="126" t="s">
        <v>40</v>
      </c>
      <c r="E451" s="126" t="s">
        <v>1</v>
      </c>
      <c r="F451" s="118"/>
      <c r="G451" s="118"/>
      <c r="H451" s="118"/>
      <c r="I451" s="126">
        <v>152</v>
      </c>
      <c r="J451" s="126">
        <v>20</v>
      </c>
      <c r="K451" s="126">
        <v>0.06</v>
      </c>
      <c r="L451" s="126">
        <f>K451*J451</f>
        <v>1.2</v>
      </c>
      <c r="M451" s="139"/>
      <c r="N451" s="3"/>
      <c r="O451" s="125"/>
      <c r="P451" s="3"/>
      <c r="Q451" s="3"/>
      <c r="R451" s="3"/>
    </row>
    <row r="452" spans="1:18" ht="15.75" customHeight="1">
      <c r="A452" s="134"/>
      <c r="B452" s="137" t="s">
        <v>166</v>
      </c>
      <c r="C452" s="127"/>
      <c r="D452" s="127"/>
      <c r="E452" s="127"/>
      <c r="F452" s="108">
        <v>211</v>
      </c>
      <c r="G452" s="108">
        <v>176</v>
      </c>
      <c r="H452" s="108">
        <v>167</v>
      </c>
      <c r="I452" s="127"/>
      <c r="J452" s="127"/>
      <c r="K452" s="127"/>
      <c r="L452" s="127"/>
      <c r="M452" s="140"/>
      <c r="N452" s="3"/>
      <c r="O452" s="125"/>
      <c r="P452" s="3"/>
      <c r="Q452" s="3"/>
      <c r="R452" s="3"/>
    </row>
    <row r="453" spans="1:18" ht="15.75" customHeight="1">
      <c r="A453" s="134"/>
      <c r="B453" s="137"/>
      <c r="C453" s="127"/>
      <c r="D453" s="136"/>
      <c r="E453" s="127"/>
      <c r="F453" s="9"/>
      <c r="G453" s="9"/>
      <c r="H453" s="9"/>
      <c r="I453" s="136"/>
      <c r="J453" s="127"/>
      <c r="K453" s="127"/>
      <c r="L453" s="127"/>
      <c r="M453" s="140"/>
      <c r="N453" s="3"/>
      <c r="O453" s="125"/>
      <c r="P453" s="3"/>
      <c r="Q453" s="3"/>
      <c r="R453" s="3"/>
    </row>
    <row r="454" spans="1:18" ht="15.75" customHeight="1">
      <c r="A454" s="134"/>
      <c r="B454" s="138"/>
      <c r="C454" s="127"/>
      <c r="D454" s="132" t="s">
        <v>57</v>
      </c>
      <c r="E454" s="127"/>
      <c r="F454" s="108"/>
      <c r="G454" s="108"/>
      <c r="H454" s="108"/>
      <c r="I454" s="132">
        <v>161</v>
      </c>
      <c r="J454" s="127"/>
      <c r="K454" s="127"/>
      <c r="L454" s="127"/>
      <c r="M454" s="140"/>
      <c r="N454" s="3"/>
      <c r="O454" s="125"/>
      <c r="P454" s="3"/>
      <c r="Q454" s="3"/>
      <c r="R454" s="3"/>
    </row>
    <row r="455" spans="1:18" ht="15.75" customHeight="1">
      <c r="A455" s="134"/>
      <c r="B455" s="137" t="s">
        <v>297</v>
      </c>
      <c r="C455" s="127"/>
      <c r="D455" s="127"/>
      <c r="E455" s="127"/>
      <c r="F455" s="108">
        <v>224</v>
      </c>
      <c r="G455" s="108">
        <v>186</v>
      </c>
      <c r="H455" s="108">
        <v>1778</v>
      </c>
      <c r="I455" s="127"/>
      <c r="J455" s="127"/>
      <c r="K455" s="127"/>
      <c r="L455" s="127"/>
      <c r="M455" s="140"/>
      <c r="N455" s="3"/>
      <c r="O455" s="125"/>
      <c r="P455" s="3"/>
      <c r="Q455" s="3"/>
      <c r="R455" s="3"/>
    </row>
    <row r="456" spans="1:18" ht="15.75" customHeight="1">
      <c r="A456" s="134"/>
      <c r="B456" s="137"/>
      <c r="C456" s="127"/>
      <c r="D456" s="136"/>
      <c r="E456" s="127"/>
      <c r="F456" s="9"/>
      <c r="G456" s="9"/>
      <c r="H456" s="9"/>
      <c r="I456" s="136"/>
      <c r="J456" s="127"/>
      <c r="K456" s="127"/>
      <c r="L456" s="127"/>
      <c r="M456" s="140"/>
      <c r="N456" s="3"/>
      <c r="O456" s="125"/>
      <c r="P456" s="3"/>
      <c r="Q456" s="3"/>
      <c r="R456" s="3"/>
    </row>
    <row r="457" spans="1:18" ht="15.75" customHeight="1" thickBot="1">
      <c r="A457" s="135"/>
      <c r="B457" s="153"/>
      <c r="C457" s="127"/>
      <c r="D457" s="132" t="s">
        <v>343</v>
      </c>
      <c r="E457" s="127"/>
      <c r="F457" s="108"/>
      <c r="G457" s="108"/>
      <c r="H457" s="108"/>
      <c r="I457" s="132">
        <v>167.45</v>
      </c>
      <c r="J457" s="127"/>
      <c r="K457" s="127"/>
      <c r="L457" s="127"/>
      <c r="M457" s="140"/>
      <c r="N457" s="3"/>
      <c r="O457" s="125"/>
      <c r="P457" s="3"/>
      <c r="Q457" s="3"/>
      <c r="R457" s="3"/>
    </row>
    <row r="458" spans="1:18" ht="15.75" customHeight="1">
      <c r="A458" s="133">
        <v>49</v>
      </c>
      <c r="B458" s="154" t="s">
        <v>165</v>
      </c>
      <c r="C458" s="127"/>
      <c r="D458" s="127"/>
      <c r="E458" s="127"/>
      <c r="F458" s="108">
        <v>233</v>
      </c>
      <c r="G458" s="108">
        <v>194</v>
      </c>
      <c r="H458" s="108">
        <v>185</v>
      </c>
      <c r="I458" s="127"/>
      <c r="J458" s="127"/>
      <c r="K458" s="127"/>
      <c r="L458" s="127"/>
      <c r="M458" s="140"/>
      <c r="N458" s="3"/>
      <c r="O458" s="125"/>
      <c r="P458" s="3"/>
      <c r="Q458" s="3"/>
      <c r="R458" s="3"/>
    </row>
    <row r="459" spans="1:18" ht="15.75" customHeight="1" thickBot="1">
      <c r="A459" s="134"/>
      <c r="B459" s="155"/>
      <c r="C459" s="128"/>
      <c r="D459" s="128"/>
      <c r="E459" s="128"/>
      <c r="F459" s="119"/>
      <c r="G459" s="119"/>
      <c r="H459" s="119"/>
      <c r="I459" s="128"/>
      <c r="J459" s="128"/>
      <c r="K459" s="128"/>
      <c r="L459" s="128"/>
      <c r="M459" s="146"/>
      <c r="N459" s="3"/>
      <c r="O459" s="125"/>
      <c r="P459" s="3"/>
      <c r="Q459" s="3"/>
      <c r="R459" s="3"/>
    </row>
    <row r="460" spans="1:18" ht="15.75" customHeight="1">
      <c r="A460" s="134"/>
      <c r="B460" s="155"/>
      <c r="C460" s="126"/>
      <c r="D460" s="126" t="s">
        <v>41</v>
      </c>
      <c r="E460" s="126" t="s">
        <v>1</v>
      </c>
      <c r="F460" s="118"/>
      <c r="G460" s="118"/>
      <c r="H460" s="118"/>
      <c r="I460" s="126">
        <v>161.5</v>
      </c>
      <c r="J460" s="126">
        <v>20</v>
      </c>
      <c r="K460" s="126">
        <v>0.07</v>
      </c>
      <c r="L460" s="126">
        <f>K460*J460</f>
        <v>1.4000000000000001</v>
      </c>
      <c r="M460" s="139"/>
      <c r="N460" s="3"/>
      <c r="O460" s="125"/>
      <c r="P460" s="3"/>
      <c r="Q460" s="3"/>
      <c r="R460" s="3"/>
    </row>
    <row r="461" spans="1:18" ht="15.75" customHeight="1">
      <c r="A461" s="134"/>
      <c r="B461" s="137" t="s">
        <v>164</v>
      </c>
      <c r="C461" s="127"/>
      <c r="D461" s="127"/>
      <c r="E461" s="127"/>
      <c r="F461" s="108">
        <v>224</v>
      </c>
      <c r="G461" s="108">
        <v>187</v>
      </c>
      <c r="H461" s="108">
        <v>178</v>
      </c>
      <c r="I461" s="127"/>
      <c r="J461" s="127"/>
      <c r="K461" s="127"/>
      <c r="L461" s="127"/>
      <c r="M461" s="140"/>
      <c r="N461" s="3"/>
      <c r="O461" s="125"/>
      <c r="P461" s="3"/>
      <c r="Q461" s="3"/>
      <c r="R461" s="3"/>
    </row>
    <row r="462" spans="1:18" ht="15.75" customHeight="1">
      <c r="A462" s="134"/>
      <c r="B462" s="137"/>
      <c r="C462" s="127"/>
      <c r="D462" s="136"/>
      <c r="E462" s="127"/>
      <c r="F462" s="9"/>
      <c r="G462" s="9"/>
      <c r="H462" s="9"/>
      <c r="I462" s="136"/>
      <c r="J462" s="127"/>
      <c r="K462" s="127"/>
      <c r="L462" s="127"/>
      <c r="M462" s="140"/>
      <c r="N462" s="3"/>
      <c r="O462" s="125"/>
      <c r="P462" s="3"/>
      <c r="Q462" s="3"/>
      <c r="R462" s="3"/>
    </row>
    <row r="463" spans="1:18" ht="15.75" customHeight="1">
      <c r="A463" s="134"/>
      <c r="B463" s="138"/>
      <c r="C463" s="127"/>
      <c r="D463" s="132" t="s">
        <v>58</v>
      </c>
      <c r="E463" s="127"/>
      <c r="F463" s="108"/>
      <c r="G463" s="108"/>
      <c r="H463" s="108"/>
      <c r="I463" s="132">
        <v>167.5</v>
      </c>
      <c r="J463" s="127"/>
      <c r="K463" s="127"/>
      <c r="L463" s="127"/>
      <c r="M463" s="140"/>
      <c r="N463" s="3"/>
      <c r="O463" s="125"/>
      <c r="P463" s="3"/>
      <c r="Q463" s="3"/>
      <c r="R463" s="3"/>
    </row>
    <row r="464" spans="1:18" ht="15.75" customHeight="1">
      <c r="A464" s="134"/>
      <c r="B464" s="137" t="s">
        <v>298</v>
      </c>
      <c r="C464" s="127"/>
      <c r="D464" s="127"/>
      <c r="E464" s="127"/>
      <c r="F464" s="108">
        <v>232</v>
      </c>
      <c r="G464" s="108">
        <v>194</v>
      </c>
      <c r="H464" s="108">
        <v>185</v>
      </c>
      <c r="I464" s="127"/>
      <c r="J464" s="127"/>
      <c r="K464" s="127"/>
      <c r="L464" s="127"/>
      <c r="M464" s="140"/>
      <c r="N464" s="3"/>
      <c r="O464" s="125"/>
      <c r="P464" s="3"/>
      <c r="Q464" s="3"/>
      <c r="R464" s="3"/>
    </row>
    <row r="465" spans="1:18" ht="15.75" customHeight="1">
      <c r="A465" s="134"/>
      <c r="B465" s="137"/>
      <c r="C465" s="127"/>
      <c r="D465" s="136"/>
      <c r="E465" s="127"/>
      <c r="F465" s="9"/>
      <c r="G465" s="9"/>
      <c r="H465" s="9"/>
      <c r="I465" s="136"/>
      <c r="J465" s="127"/>
      <c r="K465" s="127"/>
      <c r="L465" s="127"/>
      <c r="M465" s="140"/>
      <c r="N465" s="3"/>
      <c r="O465" s="125"/>
      <c r="P465" s="3"/>
      <c r="Q465" s="3"/>
      <c r="R465" s="3"/>
    </row>
    <row r="466" spans="1:18" ht="15.75" customHeight="1" thickBot="1">
      <c r="A466" s="135"/>
      <c r="B466" s="153"/>
      <c r="C466" s="127"/>
      <c r="D466" s="132" t="s">
        <v>344</v>
      </c>
      <c r="E466" s="127"/>
      <c r="F466" s="108"/>
      <c r="G466" s="108"/>
      <c r="H466" s="108"/>
      <c r="I466" s="132">
        <v>176.8</v>
      </c>
      <c r="J466" s="127"/>
      <c r="K466" s="127"/>
      <c r="L466" s="127"/>
      <c r="M466" s="140"/>
      <c r="N466" s="3"/>
      <c r="O466" s="125"/>
      <c r="P466" s="3"/>
      <c r="Q466" s="3"/>
      <c r="R466" s="3"/>
    </row>
    <row r="467" spans="1:18" ht="15.75" customHeight="1">
      <c r="A467" s="133">
        <v>50</v>
      </c>
      <c r="B467" s="154" t="s">
        <v>163</v>
      </c>
      <c r="C467" s="127"/>
      <c r="D467" s="127"/>
      <c r="E467" s="127"/>
      <c r="F467" s="108">
        <v>245</v>
      </c>
      <c r="G467" s="108">
        <v>205</v>
      </c>
      <c r="H467" s="108">
        <v>195</v>
      </c>
      <c r="I467" s="127"/>
      <c r="J467" s="127"/>
      <c r="K467" s="127"/>
      <c r="L467" s="127"/>
      <c r="M467" s="140"/>
      <c r="N467" s="3"/>
      <c r="O467" s="125"/>
      <c r="P467" s="3"/>
      <c r="Q467" s="3"/>
      <c r="R467" s="3"/>
    </row>
    <row r="468" spans="1:18" ht="15.75" customHeight="1" thickBot="1">
      <c r="A468" s="134"/>
      <c r="B468" s="155"/>
      <c r="C468" s="128"/>
      <c r="D468" s="128"/>
      <c r="E468" s="128"/>
      <c r="F468" s="119"/>
      <c r="G468" s="119"/>
      <c r="H468" s="119"/>
      <c r="I468" s="128"/>
      <c r="J468" s="128"/>
      <c r="K468" s="128"/>
      <c r="L468" s="128"/>
      <c r="M468" s="146"/>
      <c r="N468" s="3"/>
      <c r="O468" s="125"/>
      <c r="P468" s="3"/>
      <c r="Q468" s="3"/>
      <c r="R468" s="3"/>
    </row>
    <row r="469" spans="1:18" ht="15.75" customHeight="1">
      <c r="A469" s="134"/>
      <c r="B469" s="155"/>
      <c r="C469" s="126"/>
      <c r="D469" s="126" t="s">
        <v>42</v>
      </c>
      <c r="E469" s="126" t="s">
        <v>1</v>
      </c>
      <c r="F469" s="118"/>
      <c r="G469" s="118"/>
      <c r="H469" s="118"/>
      <c r="I469" s="126">
        <v>156</v>
      </c>
      <c r="J469" s="126">
        <v>20</v>
      </c>
      <c r="K469" s="126">
        <v>0.07</v>
      </c>
      <c r="L469" s="126">
        <f>K469*J469</f>
        <v>1.4000000000000001</v>
      </c>
      <c r="M469" s="139"/>
      <c r="N469" s="3"/>
      <c r="O469" s="125"/>
      <c r="P469" s="3"/>
      <c r="Q469" s="3"/>
      <c r="R469" s="3"/>
    </row>
    <row r="470" spans="1:18" ht="18.75" customHeight="1">
      <c r="A470" s="134"/>
      <c r="B470" s="137" t="s">
        <v>162</v>
      </c>
      <c r="C470" s="127"/>
      <c r="D470" s="127"/>
      <c r="E470" s="127"/>
      <c r="F470" s="108">
        <v>217</v>
      </c>
      <c r="G470" s="108">
        <v>181</v>
      </c>
      <c r="H470" s="108">
        <v>172</v>
      </c>
      <c r="I470" s="127"/>
      <c r="J470" s="127"/>
      <c r="K470" s="127"/>
      <c r="L470" s="127"/>
      <c r="M470" s="140"/>
      <c r="N470" s="3"/>
      <c r="O470" s="125"/>
      <c r="P470" s="3"/>
      <c r="Q470" s="3"/>
      <c r="R470" s="3"/>
    </row>
    <row r="471" spans="1:18" ht="9" customHeight="1">
      <c r="A471" s="134"/>
      <c r="B471" s="137"/>
      <c r="C471" s="127"/>
      <c r="D471" s="136"/>
      <c r="E471" s="127"/>
      <c r="F471" s="9"/>
      <c r="G471" s="9"/>
      <c r="H471" s="9"/>
      <c r="I471" s="136"/>
      <c r="J471" s="127"/>
      <c r="K471" s="127"/>
      <c r="L471" s="127"/>
      <c r="M471" s="140"/>
      <c r="N471" s="3"/>
      <c r="O471" s="125"/>
      <c r="P471" s="3"/>
      <c r="Q471" s="3"/>
      <c r="R471" s="3"/>
    </row>
    <row r="472" spans="1:18" ht="15.75" customHeight="1">
      <c r="A472" s="134"/>
      <c r="B472" s="138"/>
      <c r="C472" s="127"/>
      <c r="D472" s="132" t="s">
        <v>59</v>
      </c>
      <c r="E472" s="127"/>
      <c r="F472" s="108"/>
      <c r="G472" s="108"/>
      <c r="H472" s="108"/>
      <c r="I472" s="132">
        <v>164</v>
      </c>
      <c r="J472" s="127"/>
      <c r="K472" s="127"/>
      <c r="L472" s="127"/>
      <c r="M472" s="140"/>
      <c r="N472" s="3"/>
      <c r="O472" s="125"/>
      <c r="P472" s="3"/>
      <c r="Q472" s="3"/>
      <c r="R472" s="3"/>
    </row>
    <row r="473" spans="1:18" ht="15.75" customHeight="1">
      <c r="A473" s="134"/>
      <c r="B473" s="137" t="s">
        <v>299</v>
      </c>
      <c r="C473" s="127"/>
      <c r="D473" s="127"/>
      <c r="E473" s="127"/>
      <c r="F473" s="108">
        <v>228</v>
      </c>
      <c r="G473" s="108">
        <v>189</v>
      </c>
      <c r="H473" s="108">
        <v>181</v>
      </c>
      <c r="I473" s="127"/>
      <c r="J473" s="127"/>
      <c r="K473" s="127"/>
      <c r="L473" s="127"/>
      <c r="M473" s="140"/>
      <c r="N473" s="3"/>
      <c r="O473" s="125"/>
      <c r="P473" s="3"/>
      <c r="Q473" s="3"/>
      <c r="R473" s="3"/>
    </row>
    <row r="474" spans="1:18" ht="14.25" customHeight="1">
      <c r="A474" s="134"/>
      <c r="B474" s="137"/>
      <c r="C474" s="127"/>
      <c r="D474" s="136"/>
      <c r="E474" s="127"/>
      <c r="F474" s="9"/>
      <c r="G474" s="9"/>
      <c r="H474" s="9"/>
      <c r="I474" s="136"/>
      <c r="J474" s="127"/>
      <c r="K474" s="127"/>
      <c r="L474" s="127"/>
      <c r="M474" s="140"/>
      <c r="N474" s="3"/>
      <c r="O474" s="125"/>
      <c r="P474" s="3"/>
      <c r="Q474" s="3"/>
      <c r="R474" s="3"/>
    </row>
    <row r="475" spans="1:18" ht="27" customHeight="1" thickBot="1">
      <c r="A475" s="135"/>
      <c r="B475" s="153"/>
      <c r="C475" s="127"/>
      <c r="D475" s="132" t="s">
        <v>345</v>
      </c>
      <c r="E475" s="127"/>
      <c r="F475" s="108">
        <v>240</v>
      </c>
      <c r="G475" s="108">
        <v>199</v>
      </c>
      <c r="H475" s="108">
        <v>189</v>
      </c>
      <c r="I475" s="132">
        <v>172</v>
      </c>
      <c r="J475" s="127"/>
      <c r="K475" s="127"/>
      <c r="L475" s="127"/>
      <c r="M475" s="140"/>
      <c r="N475" s="3"/>
      <c r="O475" s="125"/>
      <c r="P475" s="3"/>
      <c r="Q475" s="3"/>
      <c r="R475" s="3"/>
    </row>
    <row r="476" spans="1:18" ht="0.75" customHeight="1" thickBot="1">
      <c r="A476" s="133">
        <v>51</v>
      </c>
      <c r="B476" s="154" t="s">
        <v>161</v>
      </c>
      <c r="C476" s="127"/>
      <c r="D476" s="127"/>
      <c r="E476" s="127"/>
      <c r="F476" s="108"/>
      <c r="G476" s="108"/>
      <c r="H476" s="108"/>
      <c r="I476" s="127"/>
      <c r="J476" s="127"/>
      <c r="K476" s="127"/>
      <c r="L476" s="127"/>
      <c r="M476" s="140"/>
      <c r="N476" s="3"/>
      <c r="O476" s="125"/>
      <c r="P476" s="3"/>
      <c r="Q476" s="3"/>
      <c r="R476" s="3"/>
    </row>
    <row r="477" spans="1:18" ht="6" customHeight="1" hidden="1" thickBot="1">
      <c r="A477" s="134"/>
      <c r="B477" s="155"/>
      <c r="C477" s="128"/>
      <c r="D477" s="128"/>
      <c r="E477" s="128"/>
      <c r="F477" s="119"/>
      <c r="G477" s="119"/>
      <c r="H477" s="119"/>
      <c r="I477" s="128"/>
      <c r="J477" s="128"/>
      <c r="K477" s="128"/>
      <c r="L477" s="128"/>
      <c r="M477" s="146"/>
      <c r="N477" s="3"/>
      <c r="O477" s="125"/>
      <c r="P477" s="3"/>
      <c r="Q477" s="3"/>
      <c r="R477" s="3"/>
    </row>
    <row r="478" spans="1:18" ht="15.75" customHeight="1">
      <c r="A478" s="134"/>
      <c r="B478" s="155"/>
      <c r="C478" s="126"/>
      <c r="D478" s="126" t="s">
        <v>43</v>
      </c>
      <c r="E478" s="126" t="s">
        <v>1</v>
      </c>
      <c r="F478" s="118"/>
      <c r="G478" s="118"/>
      <c r="H478" s="118"/>
      <c r="I478" s="126">
        <v>165.5</v>
      </c>
      <c r="J478" s="126">
        <v>20</v>
      </c>
      <c r="K478" s="126">
        <v>0.08</v>
      </c>
      <c r="L478" s="126">
        <f>K478*J478</f>
        <v>1.6</v>
      </c>
      <c r="M478" s="139"/>
      <c r="N478" s="3"/>
      <c r="O478" s="125"/>
      <c r="P478" s="3"/>
      <c r="Q478" s="3"/>
      <c r="R478" s="3"/>
    </row>
    <row r="479" spans="1:18" ht="15.75" customHeight="1">
      <c r="A479" s="134"/>
      <c r="B479" s="137" t="s">
        <v>160</v>
      </c>
      <c r="C479" s="127"/>
      <c r="D479" s="127"/>
      <c r="E479" s="127"/>
      <c r="F479" s="108">
        <v>230</v>
      </c>
      <c r="G479" s="108">
        <v>192</v>
      </c>
      <c r="H479" s="108">
        <v>182</v>
      </c>
      <c r="I479" s="127"/>
      <c r="J479" s="127"/>
      <c r="K479" s="127"/>
      <c r="L479" s="127"/>
      <c r="M479" s="140"/>
      <c r="N479" s="3"/>
      <c r="O479" s="125"/>
      <c r="P479" s="3"/>
      <c r="Q479" s="3"/>
      <c r="R479" s="3"/>
    </row>
    <row r="480" spans="1:18" ht="15.75" customHeight="1">
      <c r="A480" s="134"/>
      <c r="B480" s="137"/>
      <c r="C480" s="127"/>
      <c r="D480" s="136"/>
      <c r="E480" s="127"/>
      <c r="F480" s="9"/>
      <c r="G480" s="9"/>
      <c r="H480" s="9"/>
      <c r="I480" s="136"/>
      <c r="J480" s="127"/>
      <c r="K480" s="127"/>
      <c r="L480" s="127"/>
      <c r="M480" s="140"/>
      <c r="N480" s="3"/>
      <c r="O480" s="125"/>
      <c r="P480" s="3"/>
      <c r="Q480" s="3"/>
      <c r="R480" s="3"/>
    </row>
    <row r="481" spans="1:18" ht="15.75" customHeight="1">
      <c r="A481" s="134"/>
      <c r="B481" s="138"/>
      <c r="C481" s="127"/>
      <c r="D481" s="132" t="s">
        <v>60</v>
      </c>
      <c r="E481" s="127"/>
      <c r="F481" s="108"/>
      <c r="G481" s="108"/>
      <c r="H481" s="108"/>
      <c r="I481" s="132">
        <v>173</v>
      </c>
      <c r="J481" s="127"/>
      <c r="K481" s="127"/>
      <c r="L481" s="127"/>
      <c r="M481" s="140"/>
      <c r="N481" s="3"/>
      <c r="O481" s="125"/>
      <c r="P481" s="3"/>
      <c r="Q481" s="3"/>
      <c r="R481" s="3"/>
    </row>
    <row r="482" spans="1:18" ht="15.75" customHeight="1">
      <c r="A482" s="134"/>
      <c r="B482" s="137" t="s">
        <v>300</v>
      </c>
      <c r="C482" s="127"/>
      <c r="D482" s="127"/>
      <c r="E482" s="127"/>
      <c r="F482" s="108">
        <v>240</v>
      </c>
      <c r="G482" s="108">
        <v>200</v>
      </c>
      <c r="H482" s="108">
        <v>191</v>
      </c>
      <c r="I482" s="127"/>
      <c r="J482" s="127"/>
      <c r="K482" s="127"/>
      <c r="L482" s="127"/>
      <c r="M482" s="140"/>
      <c r="N482" s="3"/>
      <c r="O482" s="125"/>
      <c r="P482" s="3"/>
      <c r="Q482" s="3"/>
      <c r="R482" s="3"/>
    </row>
    <row r="483" spans="1:18" ht="15.75" customHeight="1">
      <c r="A483" s="134"/>
      <c r="B483" s="137"/>
      <c r="C483" s="127"/>
      <c r="D483" s="136"/>
      <c r="E483" s="127"/>
      <c r="F483" s="9"/>
      <c r="G483" s="9"/>
      <c r="H483" s="9"/>
      <c r="I483" s="136"/>
      <c r="J483" s="127"/>
      <c r="K483" s="127"/>
      <c r="L483" s="127"/>
      <c r="M483" s="140"/>
      <c r="N483" s="3"/>
      <c r="O483" s="125"/>
      <c r="P483" s="3"/>
      <c r="Q483" s="3"/>
      <c r="R483" s="3"/>
    </row>
    <row r="484" spans="1:18" ht="15.75" customHeight="1" thickBot="1">
      <c r="A484" s="135"/>
      <c r="B484" s="153"/>
      <c r="C484" s="127"/>
      <c r="D484" s="132" t="s">
        <v>346</v>
      </c>
      <c r="E484" s="127"/>
      <c r="F484" s="108"/>
      <c r="G484" s="108"/>
      <c r="H484" s="108"/>
      <c r="I484" s="132">
        <v>182</v>
      </c>
      <c r="J484" s="127"/>
      <c r="K484" s="127"/>
      <c r="L484" s="127"/>
      <c r="M484" s="140"/>
      <c r="N484" s="3"/>
      <c r="O484" s="125"/>
      <c r="P484" s="3"/>
      <c r="Q484" s="3"/>
      <c r="R484" s="3"/>
    </row>
    <row r="485" spans="1:18" ht="15.75" customHeight="1">
      <c r="A485" s="133">
        <v>52</v>
      </c>
      <c r="B485" s="154" t="s">
        <v>159</v>
      </c>
      <c r="C485" s="127"/>
      <c r="D485" s="127"/>
      <c r="E485" s="127"/>
      <c r="F485" s="108">
        <v>255</v>
      </c>
      <c r="G485" s="108">
        <v>212</v>
      </c>
      <c r="H485" s="108">
        <v>200</v>
      </c>
      <c r="I485" s="127"/>
      <c r="J485" s="127"/>
      <c r="K485" s="127"/>
      <c r="L485" s="127"/>
      <c r="M485" s="140"/>
      <c r="N485" s="3"/>
      <c r="O485" s="125"/>
      <c r="P485" s="3"/>
      <c r="Q485" s="3"/>
      <c r="R485" s="3"/>
    </row>
    <row r="486" spans="1:18" ht="15.75" customHeight="1" thickBot="1">
      <c r="A486" s="134"/>
      <c r="B486" s="155"/>
      <c r="C486" s="128"/>
      <c r="D486" s="128"/>
      <c r="E486" s="128"/>
      <c r="F486" s="119"/>
      <c r="G486" s="119"/>
      <c r="H486" s="119"/>
      <c r="I486" s="128"/>
      <c r="J486" s="128"/>
      <c r="K486" s="128"/>
      <c r="L486" s="128"/>
      <c r="M486" s="146"/>
      <c r="N486" s="3"/>
      <c r="O486" s="125"/>
      <c r="P486" s="3"/>
      <c r="Q486" s="3"/>
      <c r="R486" s="3"/>
    </row>
    <row r="487" spans="1:18" ht="15.75" customHeight="1">
      <c r="A487" s="134"/>
      <c r="B487" s="155"/>
      <c r="C487" s="126"/>
      <c r="D487" s="126" t="s">
        <v>65</v>
      </c>
      <c r="E487" s="126" t="s">
        <v>6</v>
      </c>
      <c r="F487" s="118"/>
      <c r="G487" s="118"/>
      <c r="H487" s="118"/>
      <c r="I487" s="158">
        <v>68</v>
      </c>
      <c r="J487" s="126">
        <v>1</v>
      </c>
      <c r="K487" s="126">
        <v>0.1</v>
      </c>
      <c r="L487" s="126">
        <f>K487*J487</f>
        <v>0.1</v>
      </c>
      <c r="M487" s="129"/>
      <c r="N487" s="3"/>
      <c r="O487" s="125"/>
      <c r="P487" s="3"/>
      <c r="Q487" s="3"/>
      <c r="R487" s="3"/>
    </row>
    <row r="488" spans="1:18" ht="15.75" customHeight="1">
      <c r="A488" s="134"/>
      <c r="B488" s="137" t="s">
        <v>158</v>
      </c>
      <c r="C488" s="127"/>
      <c r="D488" s="127"/>
      <c r="E488" s="127"/>
      <c r="F488" s="108">
        <v>95</v>
      </c>
      <c r="G488" s="108">
        <v>79</v>
      </c>
      <c r="H488" s="108">
        <v>75</v>
      </c>
      <c r="I488" s="159"/>
      <c r="J488" s="127"/>
      <c r="K488" s="127"/>
      <c r="L488" s="127"/>
      <c r="M488" s="130"/>
      <c r="N488" s="3"/>
      <c r="O488" s="125"/>
      <c r="P488" s="3"/>
      <c r="Q488" s="3"/>
      <c r="R488" s="3"/>
    </row>
    <row r="489" spans="1:18" ht="15.75" customHeight="1">
      <c r="A489" s="134"/>
      <c r="B489" s="137"/>
      <c r="C489" s="127"/>
      <c r="D489" s="127"/>
      <c r="E489" s="127"/>
      <c r="F489" s="108"/>
      <c r="G489" s="108"/>
      <c r="H489" s="108"/>
      <c r="I489" s="159"/>
      <c r="J489" s="127"/>
      <c r="K489" s="127"/>
      <c r="L489" s="127"/>
      <c r="M489" s="130"/>
      <c r="N489" s="3"/>
      <c r="O489" s="125"/>
      <c r="P489" s="3"/>
      <c r="Q489" s="3"/>
      <c r="R489" s="3"/>
    </row>
    <row r="490" spans="1:18" ht="15.75" customHeight="1" thickBot="1">
      <c r="A490" s="134"/>
      <c r="B490" s="138"/>
      <c r="C490" s="128"/>
      <c r="D490" s="128"/>
      <c r="E490" s="128"/>
      <c r="F490" s="119"/>
      <c r="G490" s="119"/>
      <c r="H490" s="119"/>
      <c r="I490" s="161"/>
      <c r="J490" s="128"/>
      <c r="K490" s="128"/>
      <c r="L490" s="128"/>
      <c r="M490" s="131"/>
      <c r="N490" s="3"/>
      <c r="O490" s="125"/>
      <c r="P490" s="3"/>
      <c r="Q490" s="3"/>
      <c r="R490" s="3"/>
    </row>
    <row r="491" spans="1:18" ht="15.75" customHeight="1">
      <c r="A491" s="134"/>
      <c r="B491" s="137" t="s">
        <v>301</v>
      </c>
      <c r="C491" s="126"/>
      <c r="D491" s="126" t="s">
        <v>68</v>
      </c>
      <c r="E491" s="126" t="s">
        <v>6</v>
      </c>
      <c r="F491" s="118"/>
      <c r="G491" s="118"/>
      <c r="H491" s="118"/>
      <c r="I491" s="126">
        <v>149</v>
      </c>
      <c r="J491" s="126">
        <v>1</v>
      </c>
      <c r="K491" s="126">
        <v>0.1</v>
      </c>
      <c r="L491" s="126">
        <f>K491*J491</f>
        <v>0.1</v>
      </c>
      <c r="M491" s="129"/>
      <c r="N491" s="3"/>
      <c r="O491" s="125"/>
      <c r="P491" s="3"/>
      <c r="Q491" s="3"/>
      <c r="R491" s="3"/>
    </row>
    <row r="492" spans="1:18" ht="15.75" customHeight="1">
      <c r="A492" s="134"/>
      <c r="B492" s="137"/>
      <c r="C492" s="127"/>
      <c r="D492" s="127"/>
      <c r="E492" s="127"/>
      <c r="F492" s="108">
        <v>208</v>
      </c>
      <c r="G492" s="108">
        <v>173</v>
      </c>
      <c r="H492" s="108">
        <v>164</v>
      </c>
      <c r="I492" s="127"/>
      <c r="J492" s="127"/>
      <c r="K492" s="127"/>
      <c r="L492" s="127"/>
      <c r="M492" s="130"/>
      <c r="N492" s="3"/>
      <c r="O492" s="125"/>
      <c r="P492" s="3"/>
      <c r="Q492" s="3"/>
      <c r="R492" s="3"/>
    </row>
    <row r="493" spans="1:18" ht="15.75" customHeight="1" thickBot="1">
      <c r="A493" s="135"/>
      <c r="B493" s="153"/>
      <c r="C493" s="127"/>
      <c r="D493" s="127"/>
      <c r="E493" s="127"/>
      <c r="F493" s="108"/>
      <c r="G493" s="108"/>
      <c r="H493" s="108"/>
      <c r="I493" s="127"/>
      <c r="J493" s="127"/>
      <c r="K493" s="132">
        <v>0.1</v>
      </c>
      <c r="L493" s="127"/>
      <c r="M493" s="130"/>
      <c r="N493" s="3"/>
      <c r="O493" s="125"/>
      <c r="P493" s="3"/>
      <c r="Q493" s="3"/>
      <c r="R493" s="3"/>
    </row>
    <row r="494" spans="1:18" ht="15.75" customHeight="1" thickBot="1">
      <c r="A494" s="133">
        <v>53</v>
      </c>
      <c r="B494" s="154" t="s">
        <v>157</v>
      </c>
      <c r="C494" s="128"/>
      <c r="D494" s="128"/>
      <c r="E494" s="128"/>
      <c r="F494" s="119"/>
      <c r="G494" s="119"/>
      <c r="H494" s="119"/>
      <c r="I494" s="128"/>
      <c r="J494" s="128"/>
      <c r="K494" s="128"/>
      <c r="L494" s="128"/>
      <c r="M494" s="131"/>
      <c r="N494" s="3"/>
      <c r="O494" s="125"/>
      <c r="P494" s="3"/>
      <c r="Q494" s="3"/>
      <c r="R494" s="3"/>
    </row>
    <row r="495" spans="1:18" ht="15.75" customHeight="1">
      <c r="A495" s="134"/>
      <c r="B495" s="155"/>
      <c r="C495" s="126"/>
      <c r="D495" s="126" t="s">
        <v>64</v>
      </c>
      <c r="E495" s="126" t="s">
        <v>6</v>
      </c>
      <c r="F495" s="118"/>
      <c r="G495" s="118"/>
      <c r="H495" s="118"/>
      <c r="I495" s="126">
        <v>228</v>
      </c>
      <c r="J495" s="126">
        <v>1</v>
      </c>
      <c r="K495" s="126">
        <v>0.11</v>
      </c>
      <c r="L495" s="126">
        <f>K495*J495</f>
        <v>0.11</v>
      </c>
      <c r="M495" s="129"/>
      <c r="N495" s="3"/>
      <c r="O495" s="125"/>
      <c r="P495" s="3"/>
      <c r="Q495" s="3"/>
      <c r="R495" s="3"/>
    </row>
    <row r="496" spans="1:18" ht="15.75" customHeight="1">
      <c r="A496" s="134"/>
      <c r="B496" s="155"/>
      <c r="C496" s="127"/>
      <c r="D496" s="127"/>
      <c r="E496" s="127"/>
      <c r="F496" s="108">
        <v>320</v>
      </c>
      <c r="G496" s="108">
        <v>264</v>
      </c>
      <c r="H496" s="108">
        <v>251</v>
      </c>
      <c r="I496" s="127"/>
      <c r="J496" s="127"/>
      <c r="K496" s="127"/>
      <c r="L496" s="127"/>
      <c r="M496" s="130"/>
      <c r="N496" s="3"/>
      <c r="O496" s="125"/>
      <c r="P496" s="3"/>
      <c r="Q496" s="3"/>
      <c r="R496" s="3"/>
    </row>
    <row r="497" spans="1:18" ht="15.75" customHeight="1">
      <c r="A497" s="134"/>
      <c r="B497" s="137" t="s">
        <v>156</v>
      </c>
      <c r="C497" s="127"/>
      <c r="D497" s="127"/>
      <c r="E497" s="127"/>
      <c r="F497" s="108"/>
      <c r="G497" s="108"/>
      <c r="H497" s="108"/>
      <c r="I497" s="127"/>
      <c r="J497" s="127"/>
      <c r="K497" s="132">
        <v>0.11</v>
      </c>
      <c r="L497" s="127"/>
      <c r="M497" s="130"/>
      <c r="N497" s="3"/>
      <c r="O497" s="125"/>
      <c r="P497" s="3"/>
      <c r="Q497" s="3"/>
      <c r="R497" s="3"/>
    </row>
    <row r="498" spans="1:18" ht="15.75" customHeight="1" thickBot="1">
      <c r="A498" s="134"/>
      <c r="B498" s="137"/>
      <c r="C498" s="128"/>
      <c r="D498" s="128"/>
      <c r="E498" s="128"/>
      <c r="F498" s="119"/>
      <c r="G498" s="119"/>
      <c r="H498" s="119"/>
      <c r="I498" s="128"/>
      <c r="J498" s="128"/>
      <c r="K498" s="128"/>
      <c r="L498" s="128"/>
      <c r="M498" s="131"/>
      <c r="N498" s="3"/>
      <c r="O498" s="125"/>
      <c r="P498" s="3"/>
      <c r="Q498" s="3"/>
      <c r="R498" s="3"/>
    </row>
    <row r="499" spans="1:18" ht="15.75" customHeight="1">
      <c r="A499" s="134"/>
      <c r="B499" s="138"/>
      <c r="C499" s="126"/>
      <c r="D499" s="126" t="s">
        <v>63</v>
      </c>
      <c r="E499" s="126" t="s">
        <v>6</v>
      </c>
      <c r="F499" s="118"/>
      <c r="G499" s="118"/>
      <c r="H499" s="118"/>
      <c r="I499" s="126">
        <v>257</v>
      </c>
      <c r="J499" s="126">
        <v>1</v>
      </c>
      <c r="K499" s="126">
        <v>0.12</v>
      </c>
      <c r="L499" s="126">
        <f>K499*J499</f>
        <v>0.12</v>
      </c>
      <c r="M499" s="129"/>
      <c r="N499" s="3"/>
      <c r="O499" s="125"/>
      <c r="P499" s="3"/>
      <c r="Q499" s="3"/>
      <c r="R499" s="3"/>
    </row>
    <row r="500" spans="1:18" ht="15.75" customHeight="1">
      <c r="A500" s="134"/>
      <c r="B500" s="137" t="s">
        <v>302</v>
      </c>
      <c r="C500" s="127"/>
      <c r="D500" s="127"/>
      <c r="E500" s="127"/>
      <c r="F500" s="108">
        <v>257</v>
      </c>
      <c r="G500" s="108">
        <v>297</v>
      </c>
      <c r="H500" s="108">
        <v>283</v>
      </c>
      <c r="I500" s="127"/>
      <c r="J500" s="127"/>
      <c r="K500" s="127"/>
      <c r="L500" s="127"/>
      <c r="M500" s="130"/>
      <c r="N500" s="3"/>
      <c r="O500" s="125"/>
      <c r="P500" s="3"/>
      <c r="Q500" s="3"/>
      <c r="R500" s="3"/>
    </row>
    <row r="501" spans="1:18" ht="15.75" customHeight="1">
      <c r="A501" s="134"/>
      <c r="B501" s="137"/>
      <c r="C501" s="127"/>
      <c r="D501" s="127"/>
      <c r="E501" s="127"/>
      <c r="F501" s="108"/>
      <c r="G501" s="108"/>
      <c r="H501" s="108"/>
      <c r="I501" s="127"/>
      <c r="J501" s="127"/>
      <c r="K501" s="132">
        <v>0.12</v>
      </c>
      <c r="L501" s="127"/>
      <c r="M501" s="130"/>
      <c r="N501" s="3"/>
      <c r="O501" s="125"/>
      <c r="P501" s="3"/>
      <c r="Q501" s="3"/>
      <c r="R501" s="3"/>
    </row>
    <row r="502" spans="1:18" ht="15.75" customHeight="1" thickBot="1">
      <c r="A502" s="135"/>
      <c r="B502" s="153"/>
      <c r="C502" s="128"/>
      <c r="D502" s="128"/>
      <c r="E502" s="128"/>
      <c r="F502" s="119"/>
      <c r="G502" s="119"/>
      <c r="H502" s="119"/>
      <c r="I502" s="128"/>
      <c r="J502" s="128"/>
      <c r="K502" s="128"/>
      <c r="L502" s="128"/>
      <c r="M502" s="131"/>
      <c r="N502" s="3"/>
      <c r="O502" s="125"/>
      <c r="P502" s="3"/>
      <c r="Q502" s="3"/>
      <c r="R502" s="3"/>
    </row>
    <row r="503" spans="1:18" ht="15.75" customHeight="1">
      <c r="A503" s="162">
        <v>54</v>
      </c>
      <c r="B503" s="142" t="s">
        <v>221</v>
      </c>
      <c r="C503" s="126"/>
      <c r="D503" s="126" t="s">
        <v>62</v>
      </c>
      <c r="E503" s="126" t="s">
        <v>6</v>
      </c>
      <c r="F503" s="118"/>
      <c r="G503" s="118"/>
      <c r="H503" s="118"/>
      <c r="I503" s="126">
        <v>305</v>
      </c>
      <c r="J503" s="126">
        <v>1</v>
      </c>
      <c r="K503" s="126">
        <v>0.2</v>
      </c>
      <c r="L503" s="126">
        <f>K503*J503</f>
        <v>0.2</v>
      </c>
      <c r="M503" s="129"/>
      <c r="N503" s="3"/>
      <c r="O503" s="125"/>
      <c r="P503" s="3"/>
      <c r="Q503" s="3"/>
      <c r="R503" s="3"/>
    </row>
    <row r="504" spans="1:18" ht="15.75" customHeight="1">
      <c r="A504" s="163"/>
      <c r="B504" s="143"/>
      <c r="C504" s="127"/>
      <c r="D504" s="127"/>
      <c r="E504" s="127"/>
      <c r="F504" s="108">
        <v>449</v>
      </c>
      <c r="G504" s="108">
        <v>374</v>
      </c>
      <c r="H504" s="108">
        <v>356</v>
      </c>
      <c r="I504" s="127"/>
      <c r="J504" s="127"/>
      <c r="K504" s="127"/>
      <c r="L504" s="127"/>
      <c r="M504" s="130"/>
      <c r="N504" s="3"/>
      <c r="O504" s="125"/>
      <c r="P504" s="3"/>
      <c r="Q504" s="3"/>
      <c r="R504" s="3"/>
    </row>
    <row r="505" spans="1:18" ht="15.75" customHeight="1">
      <c r="A505" s="163"/>
      <c r="B505" s="143"/>
      <c r="C505" s="127"/>
      <c r="D505" s="127"/>
      <c r="E505" s="127"/>
      <c r="F505" s="108"/>
      <c r="G505" s="108"/>
      <c r="H505" s="108"/>
      <c r="I505" s="127"/>
      <c r="J505" s="127"/>
      <c r="K505" s="132">
        <v>0.2</v>
      </c>
      <c r="L505" s="127"/>
      <c r="M505" s="130"/>
      <c r="N505" s="3"/>
      <c r="O505" s="125"/>
      <c r="P505" s="3"/>
      <c r="Q505" s="3"/>
      <c r="R505" s="3"/>
    </row>
    <row r="506" spans="1:18" ht="15.75" customHeight="1" thickBot="1">
      <c r="A506" s="164"/>
      <c r="B506" s="144"/>
      <c r="C506" s="128"/>
      <c r="D506" s="128"/>
      <c r="E506" s="128"/>
      <c r="F506" s="119"/>
      <c r="G506" s="119"/>
      <c r="H506" s="119"/>
      <c r="I506" s="128"/>
      <c r="J506" s="128"/>
      <c r="K506" s="128"/>
      <c r="L506" s="128"/>
      <c r="M506" s="131"/>
      <c r="N506" s="3"/>
      <c r="O506" s="125"/>
      <c r="P506" s="3"/>
      <c r="Q506" s="3"/>
      <c r="R506" s="3"/>
    </row>
    <row r="507" spans="1:18" ht="15.75" customHeight="1">
      <c r="A507" s="162">
        <v>55</v>
      </c>
      <c r="B507" s="142" t="s">
        <v>222</v>
      </c>
      <c r="C507" s="126"/>
      <c r="D507" s="126" t="s">
        <v>61</v>
      </c>
      <c r="E507" s="126" t="s">
        <v>6</v>
      </c>
      <c r="F507" s="118"/>
      <c r="G507" s="118"/>
      <c r="H507" s="118"/>
      <c r="I507" s="126">
        <v>315</v>
      </c>
      <c r="J507" s="126">
        <v>1</v>
      </c>
      <c r="K507" s="126">
        <v>0.2</v>
      </c>
      <c r="L507" s="126">
        <f>K507*J507</f>
        <v>0.2</v>
      </c>
      <c r="M507" s="129"/>
      <c r="N507" s="3"/>
      <c r="O507" s="125"/>
      <c r="P507" s="3"/>
      <c r="Q507" s="3"/>
      <c r="R507" s="3"/>
    </row>
    <row r="508" spans="1:18" ht="15.75" customHeight="1">
      <c r="A508" s="163"/>
      <c r="B508" s="143"/>
      <c r="C508" s="127"/>
      <c r="D508" s="127"/>
      <c r="E508" s="127"/>
      <c r="F508" s="108">
        <v>437</v>
      </c>
      <c r="G508" s="108">
        <v>364</v>
      </c>
      <c r="H508" s="108">
        <v>346</v>
      </c>
      <c r="I508" s="127"/>
      <c r="J508" s="127"/>
      <c r="K508" s="127"/>
      <c r="L508" s="127"/>
      <c r="M508" s="130"/>
      <c r="N508" s="3"/>
      <c r="O508" s="125"/>
      <c r="P508" s="3"/>
      <c r="Q508" s="3"/>
      <c r="R508" s="3"/>
    </row>
    <row r="509" spans="1:18" ht="15.75" customHeight="1">
      <c r="A509" s="163"/>
      <c r="B509" s="143"/>
      <c r="C509" s="127"/>
      <c r="D509" s="127"/>
      <c r="E509" s="127"/>
      <c r="F509" s="108"/>
      <c r="G509" s="108"/>
      <c r="H509" s="108"/>
      <c r="I509" s="127"/>
      <c r="J509" s="127"/>
      <c r="K509" s="132">
        <v>0.2</v>
      </c>
      <c r="L509" s="127"/>
      <c r="M509" s="130"/>
      <c r="N509" s="3"/>
      <c r="O509" s="125"/>
      <c r="P509" s="3"/>
      <c r="Q509" s="3"/>
      <c r="R509" s="3"/>
    </row>
    <row r="510" spans="1:18" ht="15.75" customHeight="1" thickBot="1">
      <c r="A510" s="164"/>
      <c r="B510" s="144"/>
      <c r="C510" s="128"/>
      <c r="D510" s="128"/>
      <c r="E510" s="128"/>
      <c r="F510" s="119"/>
      <c r="G510" s="119"/>
      <c r="H510" s="119"/>
      <c r="I510" s="128"/>
      <c r="J510" s="128"/>
      <c r="K510" s="128"/>
      <c r="L510" s="128"/>
      <c r="M510" s="131"/>
      <c r="N510" s="3"/>
      <c r="O510" s="125"/>
      <c r="P510" s="3"/>
      <c r="Q510" s="3"/>
      <c r="R510" s="3"/>
    </row>
    <row r="511" spans="1:18" ht="15.75" customHeight="1" thickBot="1">
      <c r="A511" s="162">
        <v>56</v>
      </c>
      <c r="B511" s="142" t="s">
        <v>223</v>
      </c>
      <c r="C511" s="110"/>
      <c r="D511" s="110"/>
      <c r="E511" s="104"/>
      <c r="F511" s="104"/>
      <c r="G511" s="104"/>
      <c r="H511" s="104"/>
      <c r="I511" s="105"/>
      <c r="J511" s="104"/>
      <c r="K511" s="104"/>
      <c r="L511" s="106"/>
      <c r="M511" s="87"/>
      <c r="N511" s="3"/>
      <c r="O511" s="125"/>
      <c r="P511" s="3"/>
      <c r="Q511" s="3"/>
      <c r="R511" s="3"/>
    </row>
    <row r="512" spans="1:18" ht="15.75" customHeight="1">
      <c r="A512" s="163"/>
      <c r="B512" s="143"/>
      <c r="C512" s="126"/>
      <c r="D512" s="126" t="s">
        <v>226</v>
      </c>
      <c r="E512" s="126" t="s">
        <v>5</v>
      </c>
      <c r="F512" s="118"/>
      <c r="G512" s="118"/>
      <c r="H512" s="118"/>
      <c r="I512" s="126">
        <v>2941</v>
      </c>
      <c r="J512" s="126">
        <v>1</v>
      </c>
      <c r="K512" s="126">
        <v>1.49</v>
      </c>
      <c r="L512" s="126">
        <f>K512*J512</f>
        <v>1.49</v>
      </c>
      <c r="M512" s="129"/>
      <c r="N512" s="3"/>
      <c r="O512" s="125"/>
      <c r="P512" s="3"/>
      <c r="Q512" s="3"/>
      <c r="R512" s="3"/>
    </row>
    <row r="513" spans="1:18" ht="15.75" customHeight="1">
      <c r="A513" s="163"/>
      <c r="B513" s="143"/>
      <c r="C513" s="127"/>
      <c r="D513" s="127"/>
      <c r="E513" s="127"/>
      <c r="F513" s="108"/>
      <c r="G513" s="108"/>
      <c r="H513" s="108"/>
      <c r="I513" s="127"/>
      <c r="J513" s="127"/>
      <c r="K513" s="127"/>
      <c r="L513" s="127"/>
      <c r="M513" s="130"/>
      <c r="N513" s="3"/>
      <c r="O513" s="125"/>
      <c r="P513" s="3"/>
      <c r="Q513" s="3"/>
      <c r="R513" s="3"/>
    </row>
    <row r="514" spans="1:18" ht="15.75" customHeight="1" thickBot="1">
      <c r="A514" s="164"/>
      <c r="B514" s="144"/>
      <c r="C514" s="127"/>
      <c r="D514" s="127"/>
      <c r="E514" s="127"/>
      <c r="F514" s="108">
        <v>4080</v>
      </c>
      <c r="G514" s="108">
        <v>3397</v>
      </c>
      <c r="H514" s="108">
        <v>3235</v>
      </c>
      <c r="I514" s="127"/>
      <c r="J514" s="127"/>
      <c r="K514" s="127"/>
      <c r="L514" s="127"/>
      <c r="M514" s="130"/>
      <c r="N514" s="3"/>
      <c r="O514" s="125"/>
      <c r="P514" s="3"/>
      <c r="Q514" s="3"/>
      <c r="R514" s="3"/>
    </row>
    <row r="515" spans="1:18" ht="15.75" customHeight="1">
      <c r="A515" s="162">
        <v>57</v>
      </c>
      <c r="B515" s="142" t="s">
        <v>224</v>
      </c>
      <c r="C515" s="127"/>
      <c r="D515" s="127"/>
      <c r="E515" s="127"/>
      <c r="F515" s="108"/>
      <c r="G515" s="108"/>
      <c r="H515" s="108"/>
      <c r="I515" s="127"/>
      <c r="J515" s="127"/>
      <c r="K515" s="127"/>
      <c r="L515" s="127"/>
      <c r="M515" s="130"/>
      <c r="N515" s="3"/>
      <c r="O515" s="125"/>
      <c r="P515" s="3"/>
      <c r="Q515" s="3"/>
      <c r="R515" s="3"/>
    </row>
    <row r="516" spans="1:18" ht="15.75" customHeight="1">
      <c r="A516" s="163"/>
      <c r="B516" s="143"/>
      <c r="C516" s="127"/>
      <c r="D516" s="127"/>
      <c r="E516" s="127"/>
      <c r="F516" s="108"/>
      <c r="G516" s="108"/>
      <c r="H516" s="108"/>
      <c r="I516" s="127"/>
      <c r="J516" s="127"/>
      <c r="K516" s="127"/>
      <c r="L516" s="127"/>
      <c r="M516" s="130"/>
      <c r="N516" s="3"/>
      <c r="O516" s="125"/>
      <c r="P516" s="3"/>
      <c r="Q516" s="3"/>
      <c r="R516" s="3"/>
    </row>
    <row r="517" spans="1:18" ht="15.75" customHeight="1" thickBot="1">
      <c r="A517" s="163"/>
      <c r="B517" s="143"/>
      <c r="C517" s="128"/>
      <c r="D517" s="128"/>
      <c r="E517" s="128"/>
      <c r="F517" s="119"/>
      <c r="G517" s="119"/>
      <c r="H517" s="119"/>
      <c r="I517" s="128"/>
      <c r="J517" s="128"/>
      <c r="K517" s="128"/>
      <c r="L517" s="128"/>
      <c r="M517" s="131"/>
      <c r="N517" s="3"/>
      <c r="O517" s="125"/>
      <c r="P517" s="3"/>
      <c r="Q517" s="3"/>
      <c r="R517" s="3"/>
    </row>
    <row r="518" spans="1:18" ht="15.75" customHeight="1">
      <c r="A518" s="163"/>
      <c r="B518" s="143"/>
      <c r="N518" s="3"/>
      <c r="O518" s="125"/>
      <c r="P518" s="3"/>
      <c r="Q518" s="3"/>
      <c r="R518" s="3"/>
    </row>
    <row r="519" spans="1:18" ht="15.75" customHeight="1" thickBot="1">
      <c r="A519" s="164"/>
      <c r="B519" s="144"/>
      <c r="N519" s="3"/>
      <c r="O519" s="125"/>
      <c r="P519" s="3"/>
      <c r="Q519" s="3"/>
      <c r="R519" s="3"/>
    </row>
    <row r="520" spans="1:18" ht="39" customHeight="1" thickBot="1">
      <c r="A520" s="109" t="s">
        <v>67</v>
      </c>
      <c r="B520" s="110"/>
      <c r="N520" s="3"/>
      <c r="O520" s="3"/>
      <c r="P520" s="3"/>
      <c r="Q520" s="3"/>
      <c r="R520" s="3"/>
    </row>
    <row r="521" spans="1:18" ht="15.75" customHeight="1">
      <c r="A521" s="162">
        <v>60</v>
      </c>
      <c r="B521" s="142" t="s">
        <v>225</v>
      </c>
      <c r="N521" s="3"/>
      <c r="O521" s="125"/>
      <c r="P521" s="3"/>
      <c r="Q521" s="3"/>
      <c r="R521" s="3"/>
    </row>
    <row r="522" spans="1:18" ht="15.75" customHeight="1">
      <c r="A522" s="163"/>
      <c r="B522" s="143"/>
      <c r="N522" s="3"/>
      <c r="O522" s="125"/>
      <c r="P522" s="3"/>
      <c r="Q522" s="3"/>
      <c r="R522" s="3"/>
    </row>
    <row r="523" spans="1:18" ht="15.75" customHeight="1">
      <c r="A523" s="163"/>
      <c r="B523" s="143"/>
      <c r="N523" s="3"/>
      <c r="O523" s="125"/>
      <c r="P523" s="3"/>
      <c r="Q523" s="3"/>
      <c r="R523" s="3"/>
    </row>
    <row r="524" spans="1:18" ht="15.75" customHeight="1">
      <c r="A524" s="163"/>
      <c r="B524" s="143"/>
      <c r="N524" s="3"/>
      <c r="O524" s="125"/>
      <c r="P524" s="3"/>
      <c r="Q524" s="3"/>
      <c r="R524" s="3"/>
    </row>
    <row r="525" spans="1:18" ht="15.75" customHeight="1">
      <c r="A525" s="163"/>
      <c r="B525" s="143"/>
      <c r="N525" s="3"/>
      <c r="O525" s="125"/>
      <c r="P525" s="3"/>
      <c r="Q525" s="3"/>
      <c r="R525" s="3"/>
    </row>
    <row r="526" spans="1:18" ht="15.75" customHeight="1" thickBot="1">
      <c r="A526" s="164"/>
      <c r="B526" s="144"/>
      <c r="N526" s="3"/>
      <c r="O526" s="125"/>
      <c r="P526" s="3"/>
      <c r="Q526" s="3"/>
      <c r="R526" s="3"/>
    </row>
    <row r="527" spans="1:18" ht="12.75">
      <c r="A527" s="3"/>
      <c r="B527" s="3"/>
      <c r="N527" s="3"/>
      <c r="O527" s="3"/>
      <c r="P527" s="3"/>
      <c r="Q527" s="3"/>
      <c r="R527" s="3"/>
    </row>
    <row r="528" spans="1:18" ht="25.5" customHeight="1">
      <c r="A528" s="3"/>
      <c r="B528" s="3"/>
      <c r="N528" s="3"/>
      <c r="O528" s="3"/>
      <c r="P528" s="3"/>
      <c r="Q528" s="3"/>
      <c r="R528" s="3"/>
    </row>
    <row r="529" spans="1:18" ht="12.75">
      <c r="A529" s="3"/>
      <c r="B529" s="3"/>
      <c r="N529" s="3"/>
      <c r="O529" s="3"/>
      <c r="P529" s="3"/>
      <c r="Q529" s="3"/>
      <c r="R529" s="3"/>
    </row>
    <row r="530" spans="1:18" ht="12.75">
      <c r="A530" s="3"/>
      <c r="B530" s="3"/>
      <c r="N530" s="3"/>
      <c r="O530" s="3"/>
      <c r="P530" s="3"/>
      <c r="Q530" s="3"/>
      <c r="R530" s="3"/>
    </row>
    <row r="531" spans="1:18" ht="51" customHeight="1">
      <c r="A531" s="3"/>
      <c r="B531" s="3"/>
      <c r="N531" s="3"/>
      <c r="O531" s="3"/>
      <c r="P531" s="3"/>
      <c r="Q531" s="3"/>
      <c r="R531" s="3"/>
    </row>
    <row r="532" spans="1:18" ht="12.75">
      <c r="A532" s="3"/>
      <c r="B532" s="3"/>
      <c r="N532" s="3"/>
      <c r="O532" s="3"/>
      <c r="P532" s="3"/>
      <c r="Q532" s="3"/>
      <c r="R532" s="3"/>
    </row>
    <row r="533" spans="1:18" ht="12.75">
      <c r="A533" s="3"/>
      <c r="B533" s="3"/>
      <c r="N533" s="3"/>
      <c r="O533" s="3"/>
      <c r="P533" s="3"/>
      <c r="Q533" s="3"/>
      <c r="R533" s="3"/>
    </row>
  </sheetData>
  <sheetProtection/>
  <mergeCells count="1194">
    <mergeCell ref="M92:M94"/>
    <mergeCell ref="J89:J97"/>
    <mergeCell ref="A105:A113"/>
    <mergeCell ref="B105:B107"/>
    <mergeCell ref="C89:C97"/>
    <mergeCell ref="D89:D91"/>
    <mergeCell ref="I89:I91"/>
    <mergeCell ref="B99:B101"/>
    <mergeCell ref="A2:M2"/>
    <mergeCell ref="A3:M3"/>
    <mergeCell ref="A4:M4"/>
    <mergeCell ref="M89:M91"/>
    <mergeCell ref="B108:B110"/>
    <mergeCell ref="B111:B113"/>
    <mergeCell ref="D95:D97"/>
    <mergeCell ref="D53:D55"/>
    <mergeCell ref="E53:E61"/>
    <mergeCell ref="I59:I61"/>
    <mergeCell ref="D56:D58"/>
    <mergeCell ref="I53:I55"/>
    <mergeCell ref="I56:I58"/>
    <mergeCell ref="D59:D61"/>
    <mergeCell ref="B96:B98"/>
    <mergeCell ref="D122:D124"/>
    <mergeCell ref="D113:D115"/>
    <mergeCell ref="I113:I115"/>
    <mergeCell ref="E107:E115"/>
    <mergeCell ref="D92:D94"/>
    <mergeCell ref="I281:I283"/>
    <mergeCell ref="I284:I286"/>
    <mergeCell ref="D230:D232"/>
    <mergeCell ref="D239:D241"/>
    <mergeCell ref="D248:D250"/>
    <mergeCell ref="D251:D253"/>
    <mergeCell ref="I245:I247"/>
    <mergeCell ref="K71:K79"/>
    <mergeCell ref="L71:L79"/>
    <mergeCell ref="D110:D112"/>
    <mergeCell ref="I110:I112"/>
    <mergeCell ref="I95:I97"/>
    <mergeCell ref="K89:K97"/>
    <mergeCell ref="L89:L97"/>
    <mergeCell ref="E89:E97"/>
    <mergeCell ref="L107:L115"/>
    <mergeCell ref="D107:D109"/>
    <mergeCell ref="D134:D136"/>
    <mergeCell ref="D137:D139"/>
    <mergeCell ref="M125:M127"/>
    <mergeCell ref="M128:M130"/>
    <mergeCell ref="K278:K286"/>
    <mergeCell ref="J278:J286"/>
    <mergeCell ref="L242:L250"/>
    <mergeCell ref="L251:L259"/>
    <mergeCell ref="L260:L268"/>
    <mergeCell ref="J260:J268"/>
    <mergeCell ref="M113:M115"/>
    <mergeCell ref="J143:J151"/>
    <mergeCell ref="K143:K151"/>
    <mergeCell ref="C107:C115"/>
    <mergeCell ref="M107:M109"/>
    <mergeCell ref="C125:C133"/>
    <mergeCell ref="D125:D127"/>
    <mergeCell ref="E125:E133"/>
    <mergeCell ref="D128:D130"/>
    <mergeCell ref="D131:D133"/>
    <mergeCell ref="A159:A167"/>
    <mergeCell ref="B159:B161"/>
    <mergeCell ref="C143:C151"/>
    <mergeCell ref="D143:D145"/>
    <mergeCell ref="E143:E151"/>
    <mergeCell ref="I143:I145"/>
    <mergeCell ref="B165:B167"/>
    <mergeCell ref="D149:D151"/>
    <mergeCell ref="I149:I151"/>
    <mergeCell ref="B141:B143"/>
    <mergeCell ref="M71:M73"/>
    <mergeCell ref="B90:B92"/>
    <mergeCell ref="D74:D76"/>
    <mergeCell ref="I74:I76"/>
    <mergeCell ref="M74:M76"/>
    <mergeCell ref="B93:B95"/>
    <mergeCell ref="D77:D79"/>
    <mergeCell ref="J71:J79"/>
    <mergeCell ref="I77:I79"/>
    <mergeCell ref="B69:B71"/>
    <mergeCell ref="A69:A77"/>
    <mergeCell ref="B72:B74"/>
    <mergeCell ref="B75:B77"/>
    <mergeCell ref="C62:C70"/>
    <mergeCell ref="B66:B68"/>
    <mergeCell ref="I65:I67"/>
    <mergeCell ref="E62:E70"/>
    <mergeCell ref="D68:D70"/>
    <mergeCell ref="M491:M494"/>
    <mergeCell ref="M495:M498"/>
    <mergeCell ref="M499:M502"/>
    <mergeCell ref="M503:M506"/>
    <mergeCell ref="M507:M510"/>
    <mergeCell ref="A87:A95"/>
    <mergeCell ref="B87:B89"/>
    <mergeCell ref="M110:M112"/>
    <mergeCell ref="J107:J115"/>
    <mergeCell ref="K107:K115"/>
    <mergeCell ref="E251:E259"/>
    <mergeCell ref="E260:E268"/>
    <mergeCell ref="D296:D298"/>
    <mergeCell ref="D293:D295"/>
    <mergeCell ref="D287:D289"/>
    <mergeCell ref="E242:E250"/>
    <mergeCell ref="D242:D244"/>
    <mergeCell ref="D254:D256"/>
    <mergeCell ref="D284:D286"/>
    <mergeCell ref="D281:D283"/>
    <mergeCell ref="E469:E477"/>
    <mergeCell ref="E460:E468"/>
    <mergeCell ref="D272:D274"/>
    <mergeCell ref="E314:E322"/>
    <mergeCell ref="D320:D322"/>
    <mergeCell ref="E361:E369"/>
    <mergeCell ref="E424:E432"/>
    <mergeCell ref="E433:E441"/>
    <mergeCell ref="D433:D435"/>
    <mergeCell ref="D436:D438"/>
    <mergeCell ref="I418:I420"/>
    <mergeCell ref="I385:I387"/>
    <mergeCell ref="I379:I381"/>
    <mergeCell ref="I323:I325"/>
    <mergeCell ref="J370:J378"/>
    <mergeCell ref="I388:I390"/>
    <mergeCell ref="J415:J423"/>
    <mergeCell ref="J343:J351"/>
    <mergeCell ref="I355:I357"/>
    <mergeCell ref="I367:I369"/>
    <mergeCell ref="L370:L378"/>
    <mergeCell ref="L361:L369"/>
    <mergeCell ref="L352:L360"/>
    <mergeCell ref="K370:K378"/>
    <mergeCell ref="L343:L351"/>
    <mergeCell ref="I376:I378"/>
    <mergeCell ref="I352:I354"/>
    <mergeCell ref="K343:K351"/>
    <mergeCell ref="L314:L322"/>
    <mergeCell ref="K334:K342"/>
    <mergeCell ref="K323:K331"/>
    <mergeCell ref="L323:L331"/>
    <mergeCell ref="K314:K322"/>
    <mergeCell ref="L334:L342"/>
    <mergeCell ref="D218:D220"/>
    <mergeCell ref="D224:D226"/>
    <mergeCell ref="D227:D229"/>
    <mergeCell ref="D263:D265"/>
    <mergeCell ref="D188:D190"/>
    <mergeCell ref="D299:D301"/>
    <mergeCell ref="D266:D268"/>
    <mergeCell ref="D203:D205"/>
    <mergeCell ref="D206:D208"/>
    <mergeCell ref="D209:D211"/>
    <mergeCell ref="C134:C142"/>
    <mergeCell ref="D152:D154"/>
    <mergeCell ref="D140:D142"/>
    <mergeCell ref="D155:D157"/>
    <mergeCell ref="I146:I148"/>
    <mergeCell ref="B183:B185"/>
    <mergeCell ref="D176:D178"/>
    <mergeCell ref="B144:B146"/>
    <mergeCell ref="B147:B149"/>
    <mergeCell ref="D146:D148"/>
    <mergeCell ref="K406:K414"/>
    <mergeCell ref="J406:J414"/>
    <mergeCell ref="J397:J405"/>
    <mergeCell ref="K251:K259"/>
    <mergeCell ref="I266:I268"/>
    <mergeCell ref="I215:I217"/>
    <mergeCell ref="I221:I223"/>
    <mergeCell ref="I239:I241"/>
    <mergeCell ref="I257:I259"/>
    <mergeCell ref="I278:I280"/>
    <mergeCell ref="K507:K508"/>
    <mergeCell ref="K509:K510"/>
    <mergeCell ref="J503:J506"/>
    <mergeCell ref="A521:A526"/>
    <mergeCell ref="B521:B526"/>
    <mergeCell ref="E512:E517"/>
    <mergeCell ref="C512:C517"/>
    <mergeCell ref="D512:D517"/>
    <mergeCell ref="E503:E506"/>
    <mergeCell ref="E507:E510"/>
    <mergeCell ref="A518:A519"/>
    <mergeCell ref="J433:J441"/>
    <mergeCell ref="K433:K441"/>
    <mergeCell ref="D439:D441"/>
    <mergeCell ref="C507:C510"/>
    <mergeCell ref="C503:C506"/>
    <mergeCell ref="I503:I506"/>
    <mergeCell ref="I507:I510"/>
    <mergeCell ref="K499:K500"/>
    <mergeCell ref="J495:J498"/>
    <mergeCell ref="A507:A510"/>
    <mergeCell ref="A515:A517"/>
    <mergeCell ref="A511:A514"/>
    <mergeCell ref="A476:A484"/>
    <mergeCell ref="A503:A506"/>
    <mergeCell ref="A458:A466"/>
    <mergeCell ref="I451:I453"/>
    <mergeCell ref="A359:A367"/>
    <mergeCell ref="A368:A376"/>
    <mergeCell ref="A377:A385"/>
    <mergeCell ref="A386:A394"/>
    <mergeCell ref="A395:A403"/>
    <mergeCell ref="A404:A412"/>
    <mergeCell ref="A413:A421"/>
    <mergeCell ref="A422:A430"/>
    <mergeCell ref="D358:D360"/>
    <mergeCell ref="E495:E498"/>
    <mergeCell ref="E491:E494"/>
    <mergeCell ref="E487:E490"/>
    <mergeCell ref="I454:I456"/>
    <mergeCell ref="L442:L450"/>
    <mergeCell ref="J442:J450"/>
    <mergeCell ref="I448:I450"/>
    <mergeCell ref="K442:K450"/>
    <mergeCell ref="I445:I447"/>
    <mergeCell ref="I442:I444"/>
    <mergeCell ref="C499:C502"/>
    <mergeCell ref="D484:D486"/>
    <mergeCell ref="C491:C494"/>
    <mergeCell ref="D499:D502"/>
    <mergeCell ref="C495:C498"/>
    <mergeCell ref="D472:D474"/>
    <mergeCell ref="D495:D498"/>
    <mergeCell ref="D430:D432"/>
    <mergeCell ref="D427:D429"/>
    <mergeCell ref="D442:D444"/>
    <mergeCell ref="D445:D447"/>
    <mergeCell ref="D454:D456"/>
    <mergeCell ref="D451:D453"/>
    <mergeCell ref="L478:L486"/>
    <mergeCell ref="I484:I486"/>
    <mergeCell ref="D475:D477"/>
    <mergeCell ref="D469:D471"/>
    <mergeCell ref="I457:I459"/>
    <mergeCell ref="I466:I468"/>
    <mergeCell ref="L469:L477"/>
    <mergeCell ref="K469:K477"/>
    <mergeCell ref="I463:I465"/>
    <mergeCell ref="L451:L459"/>
    <mergeCell ref="B476:B478"/>
    <mergeCell ref="B479:B481"/>
    <mergeCell ref="B491:B493"/>
    <mergeCell ref="C460:C468"/>
    <mergeCell ref="C469:C477"/>
    <mergeCell ref="D448:D450"/>
    <mergeCell ref="D457:D459"/>
    <mergeCell ref="D460:D462"/>
    <mergeCell ref="D463:D465"/>
    <mergeCell ref="D466:D468"/>
    <mergeCell ref="B461:B463"/>
    <mergeCell ref="C442:C450"/>
    <mergeCell ref="B470:B472"/>
    <mergeCell ref="C451:C459"/>
    <mergeCell ref="B467:B469"/>
    <mergeCell ref="I430:I432"/>
    <mergeCell ref="B440:B442"/>
    <mergeCell ref="B443:B445"/>
    <mergeCell ref="B446:B448"/>
    <mergeCell ref="E442:E450"/>
    <mergeCell ref="I424:I426"/>
    <mergeCell ref="B458:B460"/>
    <mergeCell ref="D424:D426"/>
    <mergeCell ref="I439:I441"/>
    <mergeCell ref="K424:K432"/>
    <mergeCell ref="J424:J432"/>
    <mergeCell ref="C433:C441"/>
    <mergeCell ref="C424:C432"/>
    <mergeCell ref="B449:B451"/>
    <mergeCell ref="E451:E459"/>
    <mergeCell ref="D397:D399"/>
    <mergeCell ref="I403:I405"/>
    <mergeCell ref="I409:I411"/>
    <mergeCell ref="I406:I408"/>
    <mergeCell ref="I400:I402"/>
    <mergeCell ref="I397:I399"/>
    <mergeCell ref="D403:D405"/>
    <mergeCell ref="E406:E414"/>
    <mergeCell ref="D412:D414"/>
    <mergeCell ref="I412:I414"/>
    <mergeCell ref="D388:D390"/>
    <mergeCell ref="D379:D381"/>
    <mergeCell ref="D382:D384"/>
    <mergeCell ref="D385:D387"/>
    <mergeCell ref="D367:D369"/>
    <mergeCell ref="D364:D366"/>
    <mergeCell ref="K388:K396"/>
    <mergeCell ref="J361:J369"/>
    <mergeCell ref="J352:J360"/>
    <mergeCell ref="K352:K360"/>
    <mergeCell ref="K361:K369"/>
    <mergeCell ref="K379:K387"/>
    <mergeCell ref="J388:J396"/>
    <mergeCell ref="J379:J387"/>
    <mergeCell ref="C370:C378"/>
    <mergeCell ref="C361:C369"/>
    <mergeCell ref="D370:D372"/>
    <mergeCell ref="D373:D375"/>
    <mergeCell ref="D376:D378"/>
    <mergeCell ref="I361:I363"/>
    <mergeCell ref="D361:D363"/>
    <mergeCell ref="E370:E378"/>
    <mergeCell ref="I370:I372"/>
    <mergeCell ref="I373:I375"/>
    <mergeCell ref="I317:I319"/>
    <mergeCell ref="I314:I316"/>
    <mergeCell ref="J287:J295"/>
    <mergeCell ref="J334:J342"/>
    <mergeCell ref="J323:J331"/>
    <mergeCell ref="J314:J322"/>
    <mergeCell ref="I326:I328"/>
    <mergeCell ref="I340:I342"/>
    <mergeCell ref="I329:I331"/>
    <mergeCell ref="I334:I336"/>
    <mergeCell ref="L305:L313"/>
    <mergeCell ref="L296:L304"/>
    <mergeCell ref="K305:K313"/>
    <mergeCell ref="J269:J277"/>
    <mergeCell ref="J305:J313"/>
    <mergeCell ref="J224:J232"/>
    <mergeCell ref="K260:K268"/>
    <mergeCell ref="K296:K304"/>
    <mergeCell ref="L188:L196"/>
    <mergeCell ref="K188:K196"/>
    <mergeCell ref="L215:L223"/>
    <mergeCell ref="L224:L232"/>
    <mergeCell ref="K224:K232"/>
    <mergeCell ref="L206:L214"/>
    <mergeCell ref="L287:L295"/>
    <mergeCell ref="K215:K223"/>
    <mergeCell ref="I185:I187"/>
    <mergeCell ref="I128:I130"/>
    <mergeCell ref="I158:I160"/>
    <mergeCell ref="K242:K250"/>
    <mergeCell ref="J251:J259"/>
    <mergeCell ref="L269:L277"/>
    <mergeCell ref="J206:J214"/>
    <mergeCell ref="J215:J223"/>
    <mergeCell ref="I263:I265"/>
    <mergeCell ref="I260:I262"/>
    <mergeCell ref="I179:I181"/>
    <mergeCell ref="I125:I127"/>
    <mergeCell ref="I182:I184"/>
    <mergeCell ref="K206:K214"/>
    <mergeCell ref="I116:I118"/>
    <mergeCell ref="I137:I139"/>
    <mergeCell ref="I119:I121"/>
    <mergeCell ref="I134:I136"/>
    <mergeCell ref="I122:I124"/>
    <mergeCell ref="I131:I133"/>
    <mergeCell ref="C170:C178"/>
    <mergeCell ref="D173:D175"/>
    <mergeCell ref="D167:D169"/>
    <mergeCell ref="E170:E178"/>
    <mergeCell ref="E188:E196"/>
    <mergeCell ref="D179:D181"/>
    <mergeCell ref="D182:D184"/>
    <mergeCell ref="D185:D187"/>
    <mergeCell ref="E179:E187"/>
    <mergeCell ref="C179:C187"/>
    <mergeCell ref="B102:B104"/>
    <mergeCell ref="C161:C169"/>
    <mergeCell ref="D161:D163"/>
    <mergeCell ref="D164:D166"/>
    <mergeCell ref="C116:C124"/>
    <mergeCell ref="D116:D118"/>
    <mergeCell ref="D119:D121"/>
    <mergeCell ref="B138:B140"/>
    <mergeCell ref="C152:C160"/>
    <mergeCell ref="D158:D160"/>
    <mergeCell ref="B51:B53"/>
    <mergeCell ref="B54:B56"/>
    <mergeCell ref="A96:A104"/>
    <mergeCell ref="D62:D64"/>
    <mergeCell ref="D65:D67"/>
    <mergeCell ref="B78:B80"/>
    <mergeCell ref="B81:B83"/>
    <mergeCell ref="B84:B86"/>
    <mergeCell ref="A78:A86"/>
    <mergeCell ref="D80:D82"/>
    <mergeCell ref="D83:D85"/>
    <mergeCell ref="D170:D172"/>
    <mergeCell ref="I83:I85"/>
    <mergeCell ref="I200:I202"/>
    <mergeCell ref="D197:D199"/>
    <mergeCell ref="I167:I169"/>
    <mergeCell ref="I161:I163"/>
    <mergeCell ref="E161:E169"/>
    <mergeCell ref="I173:I175"/>
    <mergeCell ref="I194:I196"/>
    <mergeCell ref="I251:I253"/>
    <mergeCell ref="I152:I154"/>
    <mergeCell ref="I155:I157"/>
    <mergeCell ref="I164:I166"/>
    <mergeCell ref="I41:I43"/>
    <mergeCell ref="I170:I172"/>
    <mergeCell ref="I191:I193"/>
    <mergeCell ref="I188:I190"/>
    <mergeCell ref="I80:I82"/>
    <mergeCell ref="I176:I178"/>
    <mergeCell ref="D215:D217"/>
    <mergeCell ref="J26:J34"/>
    <mergeCell ref="D11:D13"/>
    <mergeCell ref="D17:D19"/>
    <mergeCell ref="D20:D22"/>
    <mergeCell ref="D14:D16"/>
    <mergeCell ref="D23:D25"/>
    <mergeCell ref="I62:I64"/>
    <mergeCell ref="J8:J16"/>
    <mergeCell ref="E26:E34"/>
    <mergeCell ref="A350:A358"/>
    <mergeCell ref="D260:D262"/>
    <mergeCell ref="D305:D307"/>
    <mergeCell ref="B315:B317"/>
    <mergeCell ref="D221:D223"/>
    <mergeCell ref="D233:D235"/>
    <mergeCell ref="D314:D316"/>
    <mergeCell ref="D349:D351"/>
    <mergeCell ref="D355:D357"/>
    <mergeCell ref="D340:D342"/>
    <mergeCell ref="D317:D319"/>
    <mergeCell ref="D334:D336"/>
    <mergeCell ref="A330:A336"/>
    <mergeCell ref="D337:D339"/>
    <mergeCell ref="D257:D259"/>
    <mergeCell ref="A337:A345"/>
    <mergeCell ref="D343:D345"/>
    <mergeCell ref="D323:D325"/>
    <mergeCell ref="C296:C304"/>
    <mergeCell ref="C305:C313"/>
    <mergeCell ref="C352:C360"/>
    <mergeCell ref="C343:C351"/>
    <mergeCell ref="B337:B339"/>
    <mergeCell ref="I337:I339"/>
    <mergeCell ref="I343:I345"/>
    <mergeCell ref="I349:I351"/>
    <mergeCell ref="I358:I360"/>
    <mergeCell ref="D352:D354"/>
    <mergeCell ref="C334:C342"/>
    <mergeCell ref="E379:E387"/>
    <mergeCell ref="E334:E342"/>
    <mergeCell ref="E343:E351"/>
    <mergeCell ref="D346:D348"/>
    <mergeCell ref="I364:I366"/>
    <mergeCell ref="I346:I348"/>
    <mergeCell ref="E352:E360"/>
    <mergeCell ref="I382:I384"/>
    <mergeCell ref="B365:B367"/>
    <mergeCell ref="B330:B331"/>
    <mergeCell ref="B362:B364"/>
    <mergeCell ref="B356:B358"/>
    <mergeCell ref="B332:B333"/>
    <mergeCell ref="B359:B361"/>
    <mergeCell ref="B353:B355"/>
    <mergeCell ref="B343:B345"/>
    <mergeCell ref="B334:B336"/>
    <mergeCell ref="B350:B352"/>
    <mergeCell ref="C406:C414"/>
    <mergeCell ref="C397:C405"/>
    <mergeCell ref="C388:C396"/>
    <mergeCell ref="B404:B406"/>
    <mergeCell ref="B374:B376"/>
    <mergeCell ref="B368:B370"/>
    <mergeCell ref="B371:B373"/>
    <mergeCell ref="C379:C387"/>
    <mergeCell ref="B407:B409"/>
    <mergeCell ref="B413:B415"/>
    <mergeCell ref="D415:D417"/>
    <mergeCell ref="I391:I393"/>
    <mergeCell ref="D409:D411"/>
    <mergeCell ref="E397:E405"/>
    <mergeCell ref="D406:D408"/>
    <mergeCell ref="D400:D402"/>
    <mergeCell ref="D391:D393"/>
    <mergeCell ref="D394:D396"/>
    <mergeCell ref="I394:I396"/>
    <mergeCell ref="E388:E396"/>
    <mergeCell ref="L406:L414"/>
    <mergeCell ref="L397:L405"/>
    <mergeCell ref="L388:L396"/>
    <mergeCell ref="K397:K405"/>
    <mergeCell ref="C415:C423"/>
    <mergeCell ref="D421:D423"/>
    <mergeCell ref="I421:I423"/>
    <mergeCell ref="I415:I417"/>
    <mergeCell ref="D418:D420"/>
    <mergeCell ref="E415:E423"/>
    <mergeCell ref="A24:A32"/>
    <mergeCell ref="D5:M5"/>
    <mergeCell ref="D8:D10"/>
    <mergeCell ref="M14:M16"/>
    <mergeCell ref="K415:K423"/>
    <mergeCell ref="L379:L387"/>
    <mergeCell ref="L278:L286"/>
    <mergeCell ref="K269:K277"/>
    <mergeCell ref="K287:K295"/>
    <mergeCell ref="L415:L423"/>
    <mergeCell ref="M20:M22"/>
    <mergeCell ref="M26:M28"/>
    <mergeCell ref="M8:M10"/>
    <mergeCell ref="M11:M13"/>
    <mergeCell ref="M6:M7"/>
    <mergeCell ref="M59:M61"/>
    <mergeCell ref="M29:M31"/>
    <mergeCell ref="M35:M37"/>
    <mergeCell ref="M32:M34"/>
    <mergeCell ref="M23:M25"/>
    <mergeCell ref="M17:M19"/>
    <mergeCell ref="M77:M79"/>
    <mergeCell ref="M95:M97"/>
    <mergeCell ref="M38:M40"/>
    <mergeCell ref="M44:M46"/>
    <mergeCell ref="M47:M49"/>
    <mergeCell ref="M62:M64"/>
    <mergeCell ref="M50:M52"/>
    <mergeCell ref="M41:M43"/>
    <mergeCell ref="M53:M55"/>
    <mergeCell ref="M56:M58"/>
    <mergeCell ref="M116:M118"/>
    <mergeCell ref="M119:M121"/>
    <mergeCell ref="M134:M136"/>
    <mergeCell ref="M122:M124"/>
    <mergeCell ref="M131:M133"/>
    <mergeCell ref="M65:M67"/>
    <mergeCell ref="M80:M82"/>
    <mergeCell ref="M83:M85"/>
    <mergeCell ref="M98:M100"/>
    <mergeCell ref="M68:M70"/>
    <mergeCell ref="M137:M139"/>
    <mergeCell ref="M152:M154"/>
    <mergeCell ref="M155:M157"/>
    <mergeCell ref="M161:M163"/>
    <mergeCell ref="M158:M160"/>
    <mergeCell ref="M140:M142"/>
    <mergeCell ref="M143:M145"/>
    <mergeCell ref="M146:M148"/>
    <mergeCell ref="M149:M151"/>
    <mergeCell ref="M197:M199"/>
    <mergeCell ref="M164:M166"/>
    <mergeCell ref="M170:M172"/>
    <mergeCell ref="M173:M175"/>
    <mergeCell ref="M179:M181"/>
    <mergeCell ref="M194:M196"/>
    <mergeCell ref="M185:M187"/>
    <mergeCell ref="M182:M184"/>
    <mergeCell ref="M176:M178"/>
    <mergeCell ref="M167:M169"/>
    <mergeCell ref="M200:M202"/>
    <mergeCell ref="M206:M208"/>
    <mergeCell ref="M209:M211"/>
    <mergeCell ref="M215:M217"/>
    <mergeCell ref="M212:M214"/>
    <mergeCell ref="M203:M205"/>
    <mergeCell ref="M251:M253"/>
    <mergeCell ref="M218:M220"/>
    <mergeCell ref="M224:M226"/>
    <mergeCell ref="M227:M229"/>
    <mergeCell ref="M233:M235"/>
    <mergeCell ref="M230:M232"/>
    <mergeCell ref="M221:M223"/>
    <mergeCell ref="M236:M238"/>
    <mergeCell ref="M242:M244"/>
    <mergeCell ref="M248:M250"/>
    <mergeCell ref="M254:M256"/>
    <mergeCell ref="M260:M262"/>
    <mergeCell ref="M263:M265"/>
    <mergeCell ref="M269:M271"/>
    <mergeCell ref="M266:M268"/>
    <mergeCell ref="M257:M259"/>
    <mergeCell ref="M272:M274"/>
    <mergeCell ref="M287:M289"/>
    <mergeCell ref="M290:M292"/>
    <mergeCell ref="M296:M298"/>
    <mergeCell ref="M293:M295"/>
    <mergeCell ref="M275:M277"/>
    <mergeCell ref="M284:M286"/>
    <mergeCell ref="M278:M280"/>
    <mergeCell ref="M281:M283"/>
    <mergeCell ref="M299:M301"/>
    <mergeCell ref="M305:M307"/>
    <mergeCell ref="M308:M310"/>
    <mergeCell ref="M314:M316"/>
    <mergeCell ref="M311:M313"/>
    <mergeCell ref="M302:M304"/>
    <mergeCell ref="M317:M319"/>
    <mergeCell ref="M323:M325"/>
    <mergeCell ref="M326:M328"/>
    <mergeCell ref="M334:M336"/>
    <mergeCell ref="M320:M322"/>
    <mergeCell ref="M332:M333"/>
    <mergeCell ref="M329:M331"/>
    <mergeCell ref="M337:M339"/>
    <mergeCell ref="M343:M345"/>
    <mergeCell ref="M346:M348"/>
    <mergeCell ref="M352:M354"/>
    <mergeCell ref="M340:M342"/>
    <mergeCell ref="M349:M351"/>
    <mergeCell ref="M355:M357"/>
    <mergeCell ref="M361:M363"/>
    <mergeCell ref="M364:M366"/>
    <mergeCell ref="M370:M372"/>
    <mergeCell ref="M358:M360"/>
    <mergeCell ref="M367:M369"/>
    <mergeCell ref="M373:M375"/>
    <mergeCell ref="M379:M381"/>
    <mergeCell ref="M382:M384"/>
    <mergeCell ref="M388:M390"/>
    <mergeCell ref="M376:M378"/>
    <mergeCell ref="M385:M387"/>
    <mergeCell ref="M391:M393"/>
    <mergeCell ref="M397:M399"/>
    <mergeCell ref="M400:M402"/>
    <mergeCell ref="M406:M408"/>
    <mergeCell ref="M394:M396"/>
    <mergeCell ref="M403:M405"/>
    <mergeCell ref="M442:M444"/>
    <mergeCell ref="M409:M411"/>
    <mergeCell ref="M415:M417"/>
    <mergeCell ref="M418:M420"/>
    <mergeCell ref="M424:M426"/>
    <mergeCell ref="M412:M414"/>
    <mergeCell ref="M421:M423"/>
    <mergeCell ref="M430:M432"/>
    <mergeCell ref="M439:M441"/>
    <mergeCell ref="M427:M429"/>
    <mergeCell ref="M445:M447"/>
    <mergeCell ref="M451:M453"/>
    <mergeCell ref="M454:M456"/>
    <mergeCell ref="M460:M462"/>
    <mergeCell ref="M448:M450"/>
    <mergeCell ref="M457:M459"/>
    <mergeCell ref="M481:M483"/>
    <mergeCell ref="B494:B496"/>
    <mergeCell ref="L460:L468"/>
    <mergeCell ref="I475:I477"/>
    <mergeCell ref="M472:M474"/>
    <mergeCell ref="M478:M480"/>
    <mergeCell ref="M466:M468"/>
    <mergeCell ref="M475:M477"/>
    <mergeCell ref="B485:B487"/>
    <mergeCell ref="B488:B490"/>
    <mergeCell ref="M484:M486"/>
    <mergeCell ref="M463:M465"/>
    <mergeCell ref="M469:M471"/>
    <mergeCell ref="B455:B457"/>
    <mergeCell ref="B464:B466"/>
    <mergeCell ref="B473:B475"/>
    <mergeCell ref="B482:B484"/>
    <mergeCell ref="J451:J459"/>
    <mergeCell ref="K451:K459"/>
    <mergeCell ref="B452:B454"/>
    <mergeCell ref="B419:B421"/>
    <mergeCell ref="B437:B439"/>
    <mergeCell ref="B422:B424"/>
    <mergeCell ref="B425:B427"/>
    <mergeCell ref="B431:B433"/>
    <mergeCell ref="B434:B436"/>
    <mergeCell ref="B428:B430"/>
    <mergeCell ref="B416:B418"/>
    <mergeCell ref="B410:B412"/>
    <mergeCell ref="B401:B403"/>
    <mergeCell ref="B386:B388"/>
    <mergeCell ref="B389:B391"/>
    <mergeCell ref="B395:B397"/>
    <mergeCell ref="B398:B400"/>
    <mergeCell ref="B392:B394"/>
    <mergeCell ref="B377:B379"/>
    <mergeCell ref="B383:B385"/>
    <mergeCell ref="B380:B382"/>
    <mergeCell ref="B279:B281"/>
    <mergeCell ref="B285:B287"/>
    <mergeCell ref="B288:B290"/>
    <mergeCell ref="B303:B305"/>
    <mergeCell ref="B306:B308"/>
    <mergeCell ref="B297:B299"/>
    <mergeCell ref="B300:B302"/>
    <mergeCell ref="B282:B284"/>
    <mergeCell ref="B258:B260"/>
    <mergeCell ref="B261:B263"/>
    <mergeCell ref="B255:B257"/>
    <mergeCell ref="B267:B269"/>
    <mergeCell ref="B270:B272"/>
    <mergeCell ref="B276:B278"/>
    <mergeCell ref="B273:B275"/>
    <mergeCell ref="B264:B266"/>
    <mergeCell ref="B231:B233"/>
    <mergeCell ref="B249:B251"/>
    <mergeCell ref="B252:B254"/>
    <mergeCell ref="B246:B248"/>
    <mergeCell ref="B237:B239"/>
    <mergeCell ref="B228:B230"/>
    <mergeCell ref="B207:B209"/>
    <mergeCell ref="B195:B197"/>
    <mergeCell ref="B198:B200"/>
    <mergeCell ref="B216:B218"/>
    <mergeCell ref="B222:B224"/>
    <mergeCell ref="B225:B227"/>
    <mergeCell ref="B219:B221"/>
    <mergeCell ref="B177:B179"/>
    <mergeCell ref="B180:B182"/>
    <mergeCell ref="B174:B176"/>
    <mergeCell ref="B156:B158"/>
    <mergeCell ref="B162:B164"/>
    <mergeCell ref="B213:B215"/>
    <mergeCell ref="B210:B212"/>
    <mergeCell ref="B201:B203"/>
    <mergeCell ref="B192:B194"/>
    <mergeCell ref="B204:B206"/>
    <mergeCell ref="B135:B137"/>
    <mergeCell ref="B120:B122"/>
    <mergeCell ref="B123:B125"/>
    <mergeCell ref="B126:B128"/>
    <mergeCell ref="B129:B131"/>
    <mergeCell ref="B189:B191"/>
    <mergeCell ref="B150:B152"/>
    <mergeCell ref="B153:B155"/>
    <mergeCell ref="B168:B170"/>
    <mergeCell ref="B171:B173"/>
    <mergeCell ref="B503:B506"/>
    <mergeCell ref="B518:B519"/>
    <mergeCell ref="B515:B517"/>
    <mergeCell ref="B511:B514"/>
    <mergeCell ref="B507:B510"/>
    <mergeCell ref="K501:K502"/>
    <mergeCell ref="J460:J468"/>
    <mergeCell ref="I469:I471"/>
    <mergeCell ref="J478:J486"/>
    <mergeCell ref="J469:J477"/>
    <mergeCell ref="I460:I462"/>
    <mergeCell ref="I478:I480"/>
    <mergeCell ref="I472:I474"/>
    <mergeCell ref="I481:I483"/>
    <mergeCell ref="D503:D506"/>
    <mergeCell ref="D507:D510"/>
    <mergeCell ref="K512:K517"/>
    <mergeCell ref="J499:J502"/>
    <mergeCell ref="J512:J517"/>
    <mergeCell ref="I512:I517"/>
    <mergeCell ref="E499:E502"/>
    <mergeCell ref="J507:J510"/>
    <mergeCell ref="K503:K504"/>
    <mergeCell ref="K505:K506"/>
    <mergeCell ref="I487:I490"/>
    <mergeCell ref="K478:K486"/>
    <mergeCell ref="B500:B502"/>
    <mergeCell ref="C478:C486"/>
    <mergeCell ref="E478:E486"/>
    <mergeCell ref="C487:C490"/>
    <mergeCell ref="D478:D480"/>
    <mergeCell ref="D481:D483"/>
    <mergeCell ref="D487:D490"/>
    <mergeCell ref="D491:D494"/>
    <mergeCell ref="K8:K16"/>
    <mergeCell ref="L8:L16"/>
    <mergeCell ref="K26:K34"/>
    <mergeCell ref="L26:L34"/>
    <mergeCell ref="L35:L43"/>
    <mergeCell ref="K35:K43"/>
    <mergeCell ref="L17:L25"/>
    <mergeCell ref="K17:K25"/>
    <mergeCell ref="J17:J25"/>
    <mergeCell ref="I17:I19"/>
    <mergeCell ref="I23:I25"/>
    <mergeCell ref="I20:I22"/>
    <mergeCell ref="I32:I34"/>
    <mergeCell ref="C26:C34"/>
    <mergeCell ref="D26:D28"/>
    <mergeCell ref="I26:I28"/>
    <mergeCell ref="I29:I31"/>
    <mergeCell ref="K460:K468"/>
    <mergeCell ref="B186:B188"/>
    <mergeCell ref="B327:B329"/>
    <mergeCell ref="B318:B320"/>
    <mergeCell ref="B309:B311"/>
    <mergeCell ref="D29:D31"/>
    <mergeCell ref="B39:B41"/>
    <mergeCell ref="B114:B116"/>
    <mergeCell ref="B117:B119"/>
    <mergeCell ref="B132:B134"/>
    <mergeCell ref="I8:I10"/>
    <mergeCell ref="I11:I13"/>
    <mergeCell ref="C8:C16"/>
    <mergeCell ref="C17:C25"/>
    <mergeCell ref="I14:I16"/>
    <mergeCell ref="E8:E16"/>
    <mergeCell ref="E17:E25"/>
    <mergeCell ref="D35:D37"/>
    <mergeCell ref="C44:C52"/>
    <mergeCell ref="D50:D52"/>
    <mergeCell ref="B36:B38"/>
    <mergeCell ref="B27:B29"/>
    <mergeCell ref="B24:B26"/>
    <mergeCell ref="D32:D34"/>
    <mergeCell ref="B30:B32"/>
    <mergeCell ref="B33:B35"/>
    <mergeCell ref="D38:D40"/>
    <mergeCell ref="B57:B59"/>
    <mergeCell ref="D41:D43"/>
    <mergeCell ref="C35:C43"/>
    <mergeCell ref="B60:B62"/>
    <mergeCell ref="B63:B65"/>
    <mergeCell ref="D44:D46"/>
    <mergeCell ref="D47:D49"/>
    <mergeCell ref="B48:B50"/>
    <mergeCell ref="B42:B44"/>
    <mergeCell ref="B45:B47"/>
    <mergeCell ref="C98:C106"/>
    <mergeCell ref="I68:I70"/>
    <mergeCell ref="D98:D100"/>
    <mergeCell ref="D101:D103"/>
    <mergeCell ref="D104:D106"/>
    <mergeCell ref="C71:C79"/>
    <mergeCell ref="C80:C88"/>
    <mergeCell ref="D71:D73"/>
    <mergeCell ref="E71:E79"/>
    <mergeCell ref="I71:I73"/>
    <mergeCell ref="B291:B293"/>
    <mergeCell ref="B340:B342"/>
    <mergeCell ref="B321:B323"/>
    <mergeCell ref="B324:B326"/>
    <mergeCell ref="B294:B296"/>
    <mergeCell ref="B312:B314"/>
    <mergeCell ref="B234:B236"/>
    <mergeCell ref="B240:B242"/>
    <mergeCell ref="B243:B245"/>
    <mergeCell ref="C278:C286"/>
    <mergeCell ref="C215:C223"/>
    <mergeCell ref="C224:C232"/>
    <mergeCell ref="C233:C241"/>
    <mergeCell ref="C242:C250"/>
    <mergeCell ref="C251:C259"/>
    <mergeCell ref="C260:C268"/>
    <mergeCell ref="C188:C196"/>
    <mergeCell ref="C197:C205"/>
    <mergeCell ref="C206:C214"/>
    <mergeCell ref="C323:C331"/>
    <mergeCell ref="I299:I301"/>
    <mergeCell ref="D245:D247"/>
    <mergeCell ref="I242:I244"/>
    <mergeCell ref="I248:I250"/>
    <mergeCell ref="C314:C322"/>
    <mergeCell ref="I311:I313"/>
    <mergeCell ref="D329:D331"/>
    <mergeCell ref="D326:D328"/>
    <mergeCell ref="I320:I322"/>
    <mergeCell ref="E323:E331"/>
    <mergeCell ref="D311:D313"/>
    <mergeCell ref="C269:C277"/>
    <mergeCell ref="C287:C295"/>
    <mergeCell ref="I290:I292"/>
    <mergeCell ref="I287:I289"/>
    <mergeCell ref="I308:I310"/>
    <mergeCell ref="M239:M241"/>
    <mergeCell ref="E233:E241"/>
    <mergeCell ref="J233:J241"/>
    <mergeCell ref="K233:K241"/>
    <mergeCell ref="L233:L241"/>
    <mergeCell ref="I233:I235"/>
    <mergeCell ref="I236:I238"/>
    <mergeCell ref="M245:M247"/>
    <mergeCell ref="D212:D214"/>
    <mergeCell ref="I212:I214"/>
    <mergeCell ref="E215:E223"/>
    <mergeCell ref="I218:I220"/>
    <mergeCell ref="J188:J196"/>
    <mergeCell ref="D236:D238"/>
    <mergeCell ref="D191:D193"/>
    <mergeCell ref="D200:D202"/>
    <mergeCell ref="D194:D196"/>
    <mergeCell ref="L170:L178"/>
    <mergeCell ref="K170:K178"/>
    <mergeCell ref="J170:J178"/>
    <mergeCell ref="M188:M190"/>
    <mergeCell ref="M191:M193"/>
    <mergeCell ref="J179:J187"/>
    <mergeCell ref="K179:K187"/>
    <mergeCell ref="L179:L187"/>
    <mergeCell ref="L161:L169"/>
    <mergeCell ref="E134:E142"/>
    <mergeCell ref="I140:I142"/>
    <mergeCell ref="L152:L160"/>
    <mergeCell ref="K152:K160"/>
    <mergeCell ref="J152:J160"/>
    <mergeCell ref="E152:E160"/>
    <mergeCell ref="J161:J169"/>
    <mergeCell ref="K161:K169"/>
    <mergeCell ref="M104:M106"/>
    <mergeCell ref="D86:D88"/>
    <mergeCell ref="I86:I88"/>
    <mergeCell ref="M86:M88"/>
    <mergeCell ref="K80:K88"/>
    <mergeCell ref="L80:L88"/>
    <mergeCell ref="L98:L106"/>
    <mergeCell ref="M101:M103"/>
    <mergeCell ref="I98:I100"/>
    <mergeCell ref="I101:I103"/>
    <mergeCell ref="J35:J43"/>
    <mergeCell ref="E35:E43"/>
    <mergeCell ref="E44:E52"/>
    <mergeCell ref="J44:J52"/>
    <mergeCell ref="I35:I37"/>
    <mergeCell ref="I38:I40"/>
    <mergeCell ref="I50:I52"/>
    <mergeCell ref="I44:I46"/>
    <mergeCell ref="I47:I49"/>
    <mergeCell ref="L44:L52"/>
    <mergeCell ref="L62:L70"/>
    <mergeCell ref="K62:K70"/>
    <mergeCell ref="J62:J70"/>
    <mergeCell ref="J53:J61"/>
    <mergeCell ref="K53:K61"/>
    <mergeCell ref="L53:L61"/>
    <mergeCell ref="K44:K52"/>
    <mergeCell ref="E116:E124"/>
    <mergeCell ref="E80:E88"/>
    <mergeCell ref="J80:J88"/>
    <mergeCell ref="K98:K106"/>
    <mergeCell ref="J98:J106"/>
    <mergeCell ref="E98:E106"/>
    <mergeCell ref="I104:I106"/>
    <mergeCell ref="I107:I109"/>
    <mergeCell ref="I92:I94"/>
    <mergeCell ref="L116:L124"/>
    <mergeCell ref="K116:K124"/>
    <mergeCell ref="J116:J124"/>
    <mergeCell ref="J134:J142"/>
    <mergeCell ref="K134:K142"/>
    <mergeCell ref="L143:L151"/>
    <mergeCell ref="L134:L142"/>
    <mergeCell ref="J125:J133"/>
    <mergeCell ref="K125:K133"/>
    <mergeCell ref="L125:L133"/>
    <mergeCell ref="E197:E205"/>
    <mergeCell ref="J197:J205"/>
    <mergeCell ref="K197:K205"/>
    <mergeCell ref="L197:L205"/>
    <mergeCell ref="I203:I205"/>
    <mergeCell ref="I197:I199"/>
    <mergeCell ref="E206:E214"/>
    <mergeCell ref="I206:I208"/>
    <mergeCell ref="I209:I211"/>
    <mergeCell ref="E224:E232"/>
    <mergeCell ref="I224:I226"/>
    <mergeCell ref="I227:I229"/>
    <mergeCell ref="I230:I232"/>
    <mergeCell ref="J242:J250"/>
    <mergeCell ref="I275:I277"/>
    <mergeCell ref="I272:I274"/>
    <mergeCell ref="I254:I256"/>
    <mergeCell ref="I269:I271"/>
    <mergeCell ref="L424:L432"/>
    <mergeCell ref="I427:I429"/>
    <mergeCell ref="I293:I295"/>
    <mergeCell ref="J296:J304"/>
    <mergeCell ref="I305:I307"/>
    <mergeCell ref="I302:I304"/>
    <mergeCell ref="A33:A41"/>
    <mergeCell ref="A42:A50"/>
    <mergeCell ref="A51:A59"/>
    <mergeCell ref="A60:A68"/>
    <mergeCell ref="L433:L441"/>
    <mergeCell ref="A114:A122"/>
    <mergeCell ref="A132:A140"/>
    <mergeCell ref="A150:A158"/>
    <mergeCell ref="A168:A176"/>
    <mergeCell ref="M433:M435"/>
    <mergeCell ref="M436:M438"/>
    <mergeCell ref="I433:I435"/>
    <mergeCell ref="I436:I438"/>
    <mergeCell ref="A177:A185"/>
    <mergeCell ref="A186:A194"/>
    <mergeCell ref="A195:A203"/>
    <mergeCell ref="A204:A212"/>
    <mergeCell ref="E305:E313"/>
    <mergeCell ref="E287:E295"/>
    <mergeCell ref="A123:A131"/>
    <mergeCell ref="A141:A149"/>
    <mergeCell ref="A249:A257"/>
    <mergeCell ref="A258:A266"/>
    <mergeCell ref="A267:A275"/>
    <mergeCell ref="A276:A284"/>
    <mergeCell ref="A213:A221"/>
    <mergeCell ref="A222:A230"/>
    <mergeCell ref="A231:A239"/>
    <mergeCell ref="A240:A248"/>
    <mergeCell ref="D302:D304"/>
    <mergeCell ref="E296:E304"/>
    <mergeCell ref="D290:D292"/>
    <mergeCell ref="D269:D271"/>
    <mergeCell ref="D275:D277"/>
    <mergeCell ref="D278:D280"/>
    <mergeCell ref="E278:E286"/>
    <mergeCell ref="D308:D310"/>
    <mergeCell ref="E269:E277"/>
    <mergeCell ref="A467:A475"/>
    <mergeCell ref="B497:B499"/>
    <mergeCell ref="A285:A293"/>
    <mergeCell ref="A303:A311"/>
    <mergeCell ref="A312:A320"/>
    <mergeCell ref="A321:A329"/>
    <mergeCell ref="A294:A302"/>
    <mergeCell ref="O30:O32"/>
    <mergeCell ref="O27:O29"/>
    <mergeCell ref="O24:O26"/>
    <mergeCell ref="O33:O35"/>
    <mergeCell ref="O48:O50"/>
    <mergeCell ref="O51:O53"/>
    <mergeCell ref="O72:O74"/>
    <mergeCell ref="O75:O77"/>
    <mergeCell ref="A431:A439"/>
    <mergeCell ref="A440:A448"/>
    <mergeCell ref="A485:A493"/>
    <mergeCell ref="A494:A502"/>
    <mergeCell ref="A449:A457"/>
    <mergeCell ref="I499:I502"/>
    <mergeCell ref="I296:I298"/>
    <mergeCell ref="O60:O62"/>
    <mergeCell ref="O63:O65"/>
    <mergeCell ref="O66:O68"/>
    <mergeCell ref="O69:O71"/>
    <mergeCell ref="O36:O38"/>
    <mergeCell ref="O39:O41"/>
    <mergeCell ref="O42:O44"/>
    <mergeCell ref="O45:O47"/>
    <mergeCell ref="O54:O56"/>
    <mergeCell ref="O57:O59"/>
    <mergeCell ref="O84:O86"/>
    <mergeCell ref="O87:O89"/>
    <mergeCell ref="O90:O92"/>
    <mergeCell ref="O93:O95"/>
    <mergeCell ref="O78:O80"/>
    <mergeCell ref="O81:O83"/>
    <mergeCell ref="O117:O119"/>
    <mergeCell ref="O120:O122"/>
    <mergeCell ref="O123:O125"/>
    <mergeCell ref="O126:O128"/>
    <mergeCell ref="O96:O98"/>
    <mergeCell ref="O99:O101"/>
    <mergeCell ref="O102:O104"/>
    <mergeCell ref="O114:O116"/>
    <mergeCell ref="O141:O143"/>
    <mergeCell ref="O144:O146"/>
    <mergeCell ref="O147:O149"/>
    <mergeCell ref="O150:O152"/>
    <mergeCell ref="O129:O131"/>
    <mergeCell ref="O132:O134"/>
    <mergeCell ref="O135:O137"/>
    <mergeCell ref="O138:O140"/>
    <mergeCell ref="O165:O167"/>
    <mergeCell ref="O168:O170"/>
    <mergeCell ref="O171:O173"/>
    <mergeCell ref="O174:O176"/>
    <mergeCell ref="O153:O155"/>
    <mergeCell ref="O156:O158"/>
    <mergeCell ref="O159:O161"/>
    <mergeCell ref="O162:O164"/>
    <mergeCell ref="O189:O191"/>
    <mergeCell ref="O192:O194"/>
    <mergeCell ref="O195:O197"/>
    <mergeCell ref="O198:O200"/>
    <mergeCell ref="O177:O179"/>
    <mergeCell ref="O180:O182"/>
    <mergeCell ref="O183:O185"/>
    <mergeCell ref="O186:O188"/>
    <mergeCell ref="O213:O215"/>
    <mergeCell ref="O216:O218"/>
    <mergeCell ref="O219:O221"/>
    <mergeCell ref="O222:O224"/>
    <mergeCell ref="O201:O203"/>
    <mergeCell ref="O204:O206"/>
    <mergeCell ref="O207:O209"/>
    <mergeCell ref="O210:O212"/>
    <mergeCell ref="O237:O239"/>
    <mergeCell ref="O240:O242"/>
    <mergeCell ref="O243:O245"/>
    <mergeCell ref="O246:O248"/>
    <mergeCell ref="O225:O227"/>
    <mergeCell ref="O228:O230"/>
    <mergeCell ref="O231:O233"/>
    <mergeCell ref="O234:O236"/>
    <mergeCell ref="O261:O263"/>
    <mergeCell ref="O264:O266"/>
    <mergeCell ref="O267:O269"/>
    <mergeCell ref="O270:O272"/>
    <mergeCell ref="O249:O251"/>
    <mergeCell ref="O252:O254"/>
    <mergeCell ref="O255:O257"/>
    <mergeCell ref="O258:O260"/>
    <mergeCell ref="O285:O287"/>
    <mergeCell ref="O288:O290"/>
    <mergeCell ref="O291:O293"/>
    <mergeCell ref="O294:O296"/>
    <mergeCell ref="O273:O275"/>
    <mergeCell ref="O276:O278"/>
    <mergeCell ref="O279:O281"/>
    <mergeCell ref="O282:O284"/>
    <mergeCell ref="O309:O311"/>
    <mergeCell ref="O312:O314"/>
    <mergeCell ref="O315:O317"/>
    <mergeCell ref="O318:O320"/>
    <mergeCell ref="O297:O299"/>
    <mergeCell ref="O300:O302"/>
    <mergeCell ref="O303:O305"/>
    <mergeCell ref="O306:O308"/>
    <mergeCell ref="O332:O333"/>
    <mergeCell ref="O334:O336"/>
    <mergeCell ref="O337:O339"/>
    <mergeCell ref="O340:O342"/>
    <mergeCell ref="O321:O323"/>
    <mergeCell ref="O324:O326"/>
    <mergeCell ref="O327:O329"/>
    <mergeCell ref="O330:O331"/>
    <mergeCell ref="O359:O361"/>
    <mergeCell ref="O362:O364"/>
    <mergeCell ref="O365:O367"/>
    <mergeCell ref="O368:O370"/>
    <mergeCell ref="O343:O345"/>
    <mergeCell ref="O350:O352"/>
    <mergeCell ref="O353:O355"/>
    <mergeCell ref="O356:O358"/>
    <mergeCell ref="O383:O385"/>
    <mergeCell ref="O386:O388"/>
    <mergeCell ref="O389:O391"/>
    <mergeCell ref="O392:O394"/>
    <mergeCell ref="O371:O373"/>
    <mergeCell ref="O374:O376"/>
    <mergeCell ref="O377:O379"/>
    <mergeCell ref="O380:O382"/>
    <mergeCell ref="O407:O409"/>
    <mergeCell ref="O410:O412"/>
    <mergeCell ref="O413:O415"/>
    <mergeCell ref="O416:O418"/>
    <mergeCell ref="O395:O397"/>
    <mergeCell ref="O398:O400"/>
    <mergeCell ref="O401:O403"/>
    <mergeCell ref="O404:O406"/>
    <mergeCell ref="O431:O433"/>
    <mergeCell ref="O434:O436"/>
    <mergeCell ref="O437:O439"/>
    <mergeCell ref="O440:O442"/>
    <mergeCell ref="O419:O421"/>
    <mergeCell ref="O422:O424"/>
    <mergeCell ref="O425:O427"/>
    <mergeCell ref="O428:O430"/>
    <mergeCell ref="O455:O457"/>
    <mergeCell ref="O458:O460"/>
    <mergeCell ref="O461:O463"/>
    <mergeCell ref="O464:O466"/>
    <mergeCell ref="O443:O445"/>
    <mergeCell ref="O446:O448"/>
    <mergeCell ref="O449:O451"/>
    <mergeCell ref="O452:O454"/>
    <mergeCell ref="O479:O481"/>
    <mergeCell ref="O482:O484"/>
    <mergeCell ref="O485:O487"/>
    <mergeCell ref="O488:O490"/>
    <mergeCell ref="O467:O469"/>
    <mergeCell ref="O470:O472"/>
    <mergeCell ref="O473:O475"/>
    <mergeCell ref="O476:O478"/>
    <mergeCell ref="J487:J490"/>
    <mergeCell ref="L487:L490"/>
    <mergeCell ref="J491:J494"/>
    <mergeCell ref="K493:K494"/>
    <mergeCell ref="K491:K492"/>
    <mergeCell ref="O491:O493"/>
    <mergeCell ref="O494:O496"/>
    <mergeCell ref="K487:K490"/>
    <mergeCell ref="M487:M490"/>
    <mergeCell ref="K495:K496"/>
    <mergeCell ref="L495:L498"/>
    <mergeCell ref="L499:L502"/>
    <mergeCell ref="O503:O506"/>
    <mergeCell ref="I491:I494"/>
    <mergeCell ref="O507:O510"/>
    <mergeCell ref="L491:L494"/>
    <mergeCell ref="O497:O499"/>
    <mergeCell ref="O500:O502"/>
    <mergeCell ref="I495:I498"/>
    <mergeCell ref="K497:K498"/>
    <mergeCell ref="O521:O526"/>
    <mergeCell ref="O511:O514"/>
    <mergeCell ref="O515:O517"/>
    <mergeCell ref="O518:O519"/>
    <mergeCell ref="L503:L506"/>
    <mergeCell ref="L507:L510"/>
    <mergeCell ref="L512:L517"/>
    <mergeCell ref="M512:M517"/>
  </mergeCells>
  <printOptions/>
  <pageMargins left="0.28" right="0.25" top="0.29" bottom="0.26" header="0.28" footer="0.22"/>
  <pageSetup fitToHeight="5" horizontalDpi="600" verticalDpi="600" orientation="portrait" paperSize="9" scale="64" r:id="rId2"/>
  <rowBreaks count="7" manualBreakCount="7">
    <brk id="77" max="10" man="1"/>
    <brk id="158" max="10" man="1"/>
    <brk id="239" max="10" man="1"/>
    <brk id="320" max="10" man="1"/>
    <brk id="394" max="10" man="1"/>
    <brk id="475" max="10" man="1"/>
    <brk id="52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41"/>
  <sheetViews>
    <sheetView zoomScalePageLayoutView="0" workbookViewId="0" topLeftCell="A1">
      <selection activeCell="N27" sqref="N27"/>
    </sheetView>
  </sheetViews>
  <sheetFormatPr defaultColWidth="9.00390625" defaultRowHeight="12.75"/>
  <cols>
    <col min="5" max="5" width="10.875" style="0" customWidth="1"/>
    <col min="6" max="6" width="5.25390625" style="0" customWidth="1"/>
    <col min="7" max="7" width="42.125" style="0" customWidth="1"/>
    <col min="8" max="8" width="10.00390625" style="0" customWidth="1"/>
    <col min="9" max="9" width="7.125" style="11" customWidth="1"/>
    <col min="10" max="10" width="2.00390625" style="0" customWidth="1"/>
    <col min="11" max="11" width="9.25390625" style="0" customWidth="1"/>
    <col min="12" max="12" width="11.25390625" style="10" customWidth="1"/>
    <col min="13" max="13" width="1.875" style="10" customWidth="1"/>
    <col min="14" max="14" width="10.25390625" style="0" customWidth="1"/>
    <col min="15" max="15" width="12.875" style="10" customWidth="1"/>
    <col min="16" max="16" width="1.875" style="10" customWidth="1"/>
    <col min="17" max="17" width="12.25390625" style="0" customWidth="1"/>
    <col min="18" max="18" width="12.00390625" style="0" customWidth="1"/>
    <col min="19" max="19" width="1.75390625" style="0" customWidth="1"/>
  </cols>
  <sheetData>
    <row r="1" spans="1:23" ht="55.5" customHeight="1">
      <c r="A1" s="12"/>
      <c r="B1" s="12"/>
      <c r="C1" s="12"/>
      <c r="D1" s="12"/>
      <c r="E1" s="12"/>
      <c r="F1" s="181" t="s">
        <v>231</v>
      </c>
      <c r="G1" s="181"/>
      <c r="H1" s="12"/>
      <c r="I1" s="14"/>
      <c r="J1" s="12"/>
      <c r="K1" s="12"/>
      <c r="L1" s="13"/>
      <c r="M1" s="13"/>
      <c r="N1" s="175"/>
      <c r="O1" s="175"/>
      <c r="P1" s="13"/>
      <c r="Q1" s="12"/>
      <c r="R1" s="12"/>
      <c r="S1" s="12"/>
      <c r="T1" s="12"/>
      <c r="U1" s="12"/>
      <c r="V1" s="12"/>
      <c r="W1" s="12"/>
    </row>
    <row r="2" spans="1:23" ht="39.75" customHeight="1">
      <c r="A2" s="12"/>
      <c r="B2" s="12"/>
      <c r="C2" s="12"/>
      <c r="D2" s="12"/>
      <c r="E2" s="12"/>
      <c r="F2" s="12"/>
      <c r="G2" s="15"/>
      <c r="H2" s="15"/>
      <c r="I2" s="16"/>
      <c r="J2" s="15"/>
      <c r="K2" s="179" t="s">
        <v>79</v>
      </c>
      <c r="L2" s="179"/>
      <c r="M2" s="90"/>
      <c r="N2" s="180" t="s">
        <v>235</v>
      </c>
      <c r="O2" s="180"/>
      <c r="P2" s="90"/>
      <c r="Q2" s="180" t="s">
        <v>236</v>
      </c>
      <c r="R2" s="180"/>
      <c r="S2" s="12"/>
      <c r="T2" s="12"/>
      <c r="U2" s="12"/>
      <c r="V2" s="12"/>
      <c r="W2" s="12"/>
    </row>
    <row r="3" spans="1:23" ht="38.25">
      <c r="A3" s="12"/>
      <c r="B3" s="12"/>
      <c r="C3" s="12"/>
      <c r="D3" s="12"/>
      <c r="E3" s="12"/>
      <c r="F3" s="18"/>
      <c r="G3" s="19" t="s">
        <v>72</v>
      </c>
      <c r="H3" s="20" t="s">
        <v>85</v>
      </c>
      <c r="I3" s="29" t="s">
        <v>86</v>
      </c>
      <c r="J3" s="26"/>
      <c r="K3" s="20" t="s">
        <v>88</v>
      </c>
      <c r="L3" s="21" t="s">
        <v>87</v>
      </c>
      <c r="M3" s="28"/>
      <c r="N3" s="20" t="s">
        <v>88</v>
      </c>
      <c r="O3" s="21" t="s">
        <v>87</v>
      </c>
      <c r="P3" s="28"/>
      <c r="Q3" s="20" t="s">
        <v>88</v>
      </c>
      <c r="R3" s="21" t="s">
        <v>87</v>
      </c>
      <c r="S3" s="36"/>
      <c r="T3" s="12"/>
      <c r="U3" s="12"/>
      <c r="V3" s="12"/>
      <c r="W3" s="12"/>
    </row>
    <row r="4" spans="1:23" ht="12.75" customHeight="1">
      <c r="A4" s="12"/>
      <c r="B4" s="12"/>
      <c r="C4" s="12"/>
      <c r="D4" s="12"/>
      <c r="E4" s="12"/>
      <c r="F4" s="18">
        <v>1</v>
      </c>
      <c r="G4" s="18" t="s">
        <v>80</v>
      </c>
      <c r="H4" s="18">
        <v>1.3</v>
      </c>
      <c r="I4" s="30">
        <v>1</v>
      </c>
      <c r="J4" s="27"/>
      <c r="K4" s="31">
        <f>Прайс!I35/2.4</f>
        <v>402.1458333333333</v>
      </c>
      <c r="L4" s="31">
        <f>K4*H4</f>
        <v>522.7895833333333</v>
      </c>
      <c r="M4" s="32"/>
      <c r="N4" s="31">
        <f>1096/2.03</f>
        <v>539.9014778325123</v>
      </c>
      <c r="O4" s="31">
        <f>N4*H4</f>
        <v>701.8719211822661</v>
      </c>
      <c r="P4" s="32"/>
      <c r="Q4" s="31">
        <f>1362/1.95</f>
        <v>698.4615384615385</v>
      </c>
      <c r="R4" s="31">
        <f>Q4*H4</f>
        <v>908</v>
      </c>
      <c r="S4" s="36"/>
      <c r="T4" s="12"/>
      <c r="U4" s="12"/>
      <c r="V4" s="12"/>
      <c r="W4" s="12"/>
    </row>
    <row r="5" spans="1:23" ht="12.75" customHeight="1">
      <c r="A5" s="12"/>
      <c r="B5" s="12"/>
      <c r="C5" s="12"/>
      <c r="D5" s="12"/>
      <c r="E5" s="12"/>
      <c r="F5" s="18">
        <v>2</v>
      </c>
      <c r="G5" s="18" t="s">
        <v>81</v>
      </c>
      <c r="H5" s="18">
        <v>2.2</v>
      </c>
      <c r="I5" s="30">
        <v>3</v>
      </c>
      <c r="J5" s="27"/>
      <c r="K5" s="31">
        <f>Прайс!I8</f>
        <v>436</v>
      </c>
      <c r="L5" s="31">
        <f>I5*K5*H5</f>
        <v>2877.6000000000004</v>
      </c>
      <c r="M5" s="32"/>
      <c r="N5" s="31">
        <f>1001/2.3</f>
        <v>435.21739130434787</v>
      </c>
      <c r="O5" s="31">
        <f>N5*H5*I5</f>
        <v>2872.434782608696</v>
      </c>
      <c r="P5" s="32"/>
      <c r="Q5" s="31">
        <f>1786/2.3</f>
        <v>776.5217391304349</v>
      </c>
      <c r="R5" s="31">
        <f>Q5*H5*I5</f>
        <v>5125.043478260871</v>
      </c>
      <c r="S5" s="36"/>
      <c r="T5" s="12"/>
      <c r="U5" s="12"/>
      <c r="V5" s="12"/>
      <c r="W5" s="12"/>
    </row>
    <row r="6" spans="1:23" ht="12.75" customHeight="1">
      <c r="A6" s="12"/>
      <c r="B6" s="12"/>
      <c r="C6" s="12"/>
      <c r="D6" s="12"/>
      <c r="E6" s="12"/>
      <c r="F6" s="18">
        <v>3</v>
      </c>
      <c r="G6" s="22" t="s">
        <v>82</v>
      </c>
      <c r="H6" s="22"/>
      <c r="I6" s="30">
        <v>6</v>
      </c>
      <c r="J6" s="27"/>
      <c r="K6" s="31">
        <v>0</v>
      </c>
      <c r="L6" s="31">
        <v>0</v>
      </c>
      <c r="M6" s="32"/>
      <c r="N6" s="31">
        <v>94.38</v>
      </c>
      <c r="O6" s="31">
        <f>N6*I6</f>
        <v>566.28</v>
      </c>
      <c r="P6" s="32"/>
      <c r="Q6" s="31">
        <v>637</v>
      </c>
      <c r="R6" s="31">
        <f>Q6*I6</f>
        <v>3822</v>
      </c>
      <c r="S6" s="36"/>
      <c r="T6" s="12"/>
      <c r="U6" s="12"/>
      <c r="V6" s="12"/>
      <c r="W6" s="12"/>
    </row>
    <row r="7" spans="1:23" ht="12.75">
      <c r="A7" s="12"/>
      <c r="B7" s="12"/>
      <c r="C7" s="12"/>
      <c r="D7" s="12"/>
      <c r="E7" s="12"/>
      <c r="F7" s="18">
        <v>4</v>
      </c>
      <c r="G7" s="18" t="s">
        <v>12</v>
      </c>
      <c r="H7" s="18"/>
      <c r="I7" s="30">
        <v>12</v>
      </c>
      <c r="J7" s="27"/>
      <c r="K7" s="31">
        <f>Прайс!I80</f>
        <v>237</v>
      </c>
      <c r="L7" s="31">
        <f>K7*I7</f>
        <v>2844</v>
      </c>
      <c r="M7" s="32"/>
      <c r="N7" s="31">
        <v>250</v>
      </c>
      <c r="O7" s="31">
        <f>N7*I7</f>
        <v>3000</v>
      </c>
      <c r="P7" s="32"/>
      <c r="Q7" s="31">
        <v>342</v>
      </c>
      <c r="R7" s="31">
        <f>Q7*I7</f>
        <v>4104</v>
      </c>
      <c r="S7" s="36"/>
      <c r="T7" s="12"/>
      <c r="U7" s="12"/>
      <c r="V7" s="12"/>
      <c r="W7" s="12"/>
    </row>
    <row r="8" spans="1:23" ht="12.75">
      <c r="A8" s="12"/>
      <c r="B8" s="12"/>
      <c r="C8" s="12"/>
      <c r="D8" s="12"/>
      <c r="E8" s="12"/>
      <c r="F8" s="18">
        <v>5</v>
      </c>
      <c r="G8" s="18" t="s">
        <v>83</v>
      </c>
      <c r="H8" s="18">
        <v>1.25</v>
      </c>
      <c r="I8" s="30">
        <v>4</v>
      </c>
      <c r="J8" s="27"/>
      <c r="K8" s="31">
        <f>Прайс!I233/3</f>
        <v>358</v>
      </c>
      <c r="L8" s="31">
        <f>K8*I8*H8</f>
        <v>1790</v>
      </c>
      <c r="M8" s="32"/>
      <c r="N8" s="31">
        <f>2234/1.815</f>
        <v>1230.8539944903582</v>
      </c>
      <c r="O8" s="31">
        <f>N8*I8*H8</f>
        <v>6154.269972451792</v>
      </c>
      <c r="P8" s="32"/>
      <c r="Q8" s="33">
        <f>1678/1.21</f>
        <v>1386.7768595041323</v>
      </c>
      <c r="R8" s="31">
        <f>Q8*I8*H8</f>
        <v>6933.884297520662</v>
      </c>
      <c r="S8" s="36"/>
      <c r="T8" s="12"/>
      <c r="U8" s="12"/>
      <c r="V8" s="12"/>
      <c r="W8" s="12"/>
    </row>
    <row r="9" spans="1:23" ht="12.75">
      <c r="A9" s="12"/>
      <c r="B9" s="12"/>
      <c r="C9" s="12"/>
      <c r="D9" s="12"/>
      <c r="E9" s="12"/>
      <c r="F9" s="18">
        <v>6</v>
      </c>
      <c r="G9" s="23" t="s">
        <v>18</v>
      </c>
      <c r="H9" s="22"/>
      <c r="I9" s="30">
        <v>32</v>
      </c>
      <c r="J9" s="27"/>
      <c r="K9" s="31">
        <f>Прайс!I251</f>
        <v>0.95</v>
      </c>
      <c r="L9" s="31">
        <f>K9*I9</f>
        <v>30.4</v>
      </c>
      <c r="M9" s="32"/>
      <c r="N9" s="31"/>
      <c r="O9" s="31"/>
      <c r="P9" s="32"/>
      <c r="Q9" s="31"/>
      <c r="R9" s="31"/>
      <c r="S9" s="36"/>
      <c r="T9" s="12"/>
      <c r="U9" s="12"/>
      <c r="V9" s="12"/>
      <c r="W9" s="12"/>
    </row>
    <row r="10" spans="1:23" ht="12.75">
      <c r="A10" s="12"/>
      <c r="B10" s="12"/>
      <c r="C10" s="12"/>
      <c r="D10" s="12"/>
      <c r="E10" s="12"/>
      <c r="F10" s="18">
        <v>7</v>
      </c>
      <c r="G10" s="24" t="s">
        <v>73</v>
      </c>
      <c r="H10" s="25"/>
      <c r="I10" s="30">
        <v>4</v>
      </c>
      <c r="J10" s="27"/>
      <c r="K10" s="31">
        <v>0</v>
      </c>
      <c r="L10" s="31">
        <v>0</v>
      </c>
      <c r="M10" s="32"/>
      <c r="N10" s="31">
        <v>56.26</v>
      </c>
      <c r="O10" s="31">
        <f>N10*I10</f>
        <v>225.04</v>
      </c>
      <c r="P10" s="32"/>
      <c r="Q10" s="31">
        <v>174</v>
      </c>
      <c r="R10" s="31">
        <f>Q10*I10</f>
        <v>696</v>
      </c>
      <c r="S10" s="36"/>
      <c r="T10" s="12"/>
      <c r="U10" s="12"/>
      <c r="V10" s="12"/>
      <c r="W10" s="12"/>
    </row>
    <row r="11" spans="1:23" ht="12.75">
      <c r="A11" s="12"/>
      <c r="B11" s="12"/>
      <c r="C11" s="12"/>
      <c r="D11" s="12"/>
      <c r="E11" s="12"/>
      <c r="F11" s="18">
        <v>8</v>
      </c>
      <c r="G11" s="24" t="s">
        <v>74</v>
      </c>
      <c r="H11" s="25"/>
      <c r="I11" s="30">
        <v>4</v>
      </c>
      <c r="J11" s="27"/>
      <c r="K11" s="31">
        <v>0</v>
      </c>
      <c r="L11" s="31">
        <v>0</v>
      </c>
      <c r="M11" s="32"/>
      <c r="N11" s="31">
        <v>56.26</v>
      </c>
      <c r="O11" s="31">
        <f>N11*I11</f>
        <v>225.04</v>
      </c>
      <c r="P11" s="32"/>
      <c r="Q11" s="31">
        <v>174</v>
      </c>
      <c r="R11" s="31">
        <f>Q11*I11</f>
        <v>696</v>
      </c>
      <c r="S11" s="36"/>
      <c r="T11" s="12"/>
      <c r="U11" s="12"/>
      <c r="V11" s="12"/>
      <c r="W11" s="12"/>
    </row>
    <row r="12" spans="1:23" ht="12.75">
      <c r="A12" s="12"/>
      <c r="B12" s="12"/>
      <c r="C12" s="12"/>
      <c r="D12" s="12"/>
      <c r="E12" s="12"/>
      <c r="F12" s="18">
        <v>9</v>
      </c>
      <c r="G12" s="20" t="s">
        <v>84</v>
      </c>
      <c r="H12" s="20">
        <v>1.2</v>
      </c>
      <c r="I12" s="30">
        <v>2</v>
      </c>
      <c r="J12" s="27"/>
      <c r="K12" s="31">
        <f>Прайс!I197/2.8</f>
        <v>82.85714285714286</v>
      </c>
      <c r="L12" s="31">
        <f>K12*H12*I12</f>
        <v>198.85714285714286</v>
      </c>
      <c r="M12" s="32"/>
      <c r="N12" s="31">
        <f>522.73/3</f>
        <v>174.24333333333334</v>
      </c>
      <c r="O12" s="31">
        <f>N12*H12*I12</f>
        <v>418.184</v>
      </c>
      <c r="P12" s="32"/>
      <c r="Q12" s="31">
        <f>863/3</f>
        <v>287.6666666666667</v>
      </c>
      <c r="R12" s="31">
        <f>Q12*I12*H12</f>
        <v>690.4</v>
      </c>
      <c r="S12" s="36"/>
      <c r="T12" s="12"/>
      <c r="U12" s="12"/>
      <c r="V12" s="12"/>
      <c r="W12" s="12"/>
    </row>
    <row r="13" spans="1:23" ht="12.75">
      <c r="A13" s="12"/>
      <c r="B13" s="12"/>
      <c r="C13" s="12"/>
      <c r="D13" s="12"/>
      <c r="E13" s="12"/>
      <c r="F13" s="18">
        <v>10</v>
      </c>
      <c r="G13" s="20" t="str">
        <f>Прайс!D206</f>
        <v>Заглушка вешала, белый </v>
      </c>
      <c r="H13" s="20"/>
      <c r="I13" s="30">
        <v>4</v>
      </c>
      <c r="J13" s="27"/>
      <c r="K13" s="31">
        <f>Прайс!I206</f>
        <v>5</v>
      </c>
      <c r="L13" s="31">
        <f>K13*I13</f>
        <v>20</v>
      </c>
      <c r="M13" s="32"/>
      <c r="N13" s="31">
        <v>10.89</v>
      </c>
      <c r="O13" s="31">
        <f>N13*I13/2</f>
        <v>21.78</v>
      </c>
      <c r="P13" s="32"/>
      <c r="Q13" s="31">
        <v>158</v>
      </c>
      <c r="R13" s="31">
        <f>Q13*I13/2</f>
        <v>316</v>
      </c>
      <c r="S13" s="36"/>
      <c r="T13" s="12"/>
      <c r="U13" s="12"/>
      <c r="V13" s="12"/>
      <c r="W13" s="12"/>
    </row>
    <row r="14" spans="1:23" ht="12.75">
      <c r="A14" s="12"/>
      <c r="B14" s="12"/>
      <c r="C14" s="12"/>
      <c r="D14" s="12"/>
      <c r="E14" s="12"/>
      <c r="F14" s="18">
        <v>11</v>
      </c>
      <c r="G14" s="23" t="str">
        <f>Прайс!D215</f>
        <v>Кронштейн вешала, белый </v>
      </c>
      <c r="H14" s="22"/>
      <c r="I14" s="30">
        <v>6</v>
      </c>
      <c r="J14" s="27"/>
      <c r="K14" s="31">
        <f>Прайс!I215</f>
        <v>36.5</v>
      </c>
      <c r="L14" s="31">
        <f>K14*I14</f>
        <v>219</v>
      </c>
      <c r="M14" s="32"/>
      <c r="N14" s="31"/>
      <c r="O14" s="31"/>
      <c r="P14" s="32"/>
      <c r="Q14" s="31"/>
      <c r="R14" s="31"/>
      <c r="S14" s="36"/>
      <c r="T14" s="12"/>
      <c r="U14" s="12"/>
      <c r="V14" s="12"/>
      <c r="W14" s="12"/>
    </row>
    <row r="15" spans="1:23" ht="12.75">
      <c r="A15" s="12"/>
      <c r="B15" s="12"/>
      <c r="C15" s="12"/>
      <c r="D15" s="12"/>
      <c r="E15" s="12"/>
      <c r="F15" s="18">
        <v>12</v>
      </c>
      <c r="G15" s="23" t="str">
        <f>Прайс!D224</f>
        <v>Лепесток адаптер, белый </v>
      </c>
      <c r="H15" s="22"/>
      <c r="I15" s="30">
        <v>6</v>
      </c>
      <c r="J15" s="27"/>
      <c r="K15" s="31">
        <f>Прайс!I224</f>
        <v>51</v>
      </c>
      <c r="L15" s="31">
        <f>K15*I15</f>
        <v>306</v>
      </c>
      <c r="M15" s="32"/>
      <c r="N15" s="31"/>
      <c r="O15" s="31"/>
      <c r="P15" s="32"/>
      <c r="Q15" s="31"/>
      <c r="R15" s="31"/>
      <c r="S15" s="36"/>
      <c r="T15" s="12"/>
      <c r="U15" s="12"/>
      <c r="V15" s="12"/>
      <c r="W15" s="12"/>
    </row>
    <row r="16" spans="1:23" ht="12.75">
      <c r="A16" s="12"/>
      <c r="B16" s="12"/>
      <c r="C16" s="12"/>
      <c r="D16" s="12"/>
      <c r="E16" s="12"/>
      <c r="F16" s="18">
        <v>13</v>
      </c>
      <c r="G16" s="23" t="s">
        <v>75</v>
      </c>
      <c r="H16" s="22"/>
      <c r="I16" s="30">
        <v>6</v>
      </c>
      <c r="J16" s="27"/>
      <c r="K16" s="31"/>
      <c r="L16" s="31"/>
      <c r="M16" s="32"/>
      <c r="N16" s="31">
        <v>114.35</v>
      </c>
      <c r="O16" s="31">
        <f>N16*I16</f>
        <v>686.0999999999999</v>
      </c>
      <c r="P16" s="32"/>
      <c r="Q16" s="31">
        <v>139</v>
      </c>
      <c r="R16" s="31">
        <f>Q16*I16</f>
        <v>834</v>
      </c>
      <c r="S16" s="36"/>
      <c r="T16" s="12"/>
      <c r="U16" s="12"/>
      <c r="V16" s="12"/>
      <c r="W16" s="12"/>
    </row>
    <row r="17" spans="1:23" ht="13.5" thickBot="1">
      <c r="A17" s="12"/>
      <c r="B17" s="12"/>
      <c r="C17" s="12"/>
      <c r="D17" s="12"/>
      <c r="E17" s="12"/>
      <c r="F17" s="12"/>
      <c r="G17" s="12" t="s">
        <v>78</v>
      </c>
      <c r="H17" s="17"/>
      <c r="I17" s="14"/>
      <c r="J17" s="12"/>
      <c r="K17" s="12"/>
      <c r="L17" s="13"/>
      <c r="M17" s="34"/>
      <c r="N17" s="12"/>
      <c r="O17" s="13"/>
      <c r="P17" s="34"/>
      <c r="Q17" s="12"/>
      <c r="R17" s="12"/>
      <c r="S17" s="36"/>
      <c r="T17" s="12"/>
      <c r="U17" s="12"/>
      <c r="V17" s="12"/>
      <c r="W17" s="12"/>
    </row>
    <row r="18" spans="1:23" ht="15" thickBot="1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43" t="s">
        <v>89</v>
      </c>
      <c r="L18" s="37">
        <f>SUM(L4:L17)</f>
        <v>8808.646726190476</v>
      </c>
      <c r="M18" s="35"/>
      <c r="N18" s="43" t="s">
        <v>89</v>
      </c>
      <c r="O18" s="37">
        <f>SUM(O4:O17)</f>
        <v>14871.000676242757</v>
      </c>
      <c r="P18" s="35"/>
      <c r="Q18" s="43" t="s">
        <v>89</v>
      </c>
      <c r="R18" s="37">
        <f>SUM(R4:R17)</f>
        <v>24125.327775781534</v>
      </c>
      <c r="S18" s="36"/>
      <c r="T18" s="12"/>
      <c r="U18" s="12"/>
      <c r="V18" s="12"/>
      <c r="W18" s="12"/>
    </row>
    <row r="19" spans="1:23" ht="33" customHeight="1">
      <c r="A19" s="12"/>
      <c r="B19" s="12"/>
      <c r="C19" s="12"/>
      <c r="D19" s="12"/>
      <c r="E19" s="12"/>
      <c r="F19" s="12"/>
      <c r="G19" s="12"/>
      <c r="H19" s="173" t="s">
        <v>234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2"/>
      <c r="U19" s="12"/>
      <c r="V19" s="12"/>
      <c r="W19" s="12"/>
    </row>
    <row r="20" spans="1:23" ht="15" customHeight="1">
      <c r="A20" s="12"/>
      <c r="B20" s="12"/>
      <c r="C20" s="12"/>
      <c r="D20" s="12"/>
      <c r="E20" s="12"/>
      <c r="F20" s="12"/>
      <c r="G20" s="12"/>
      <c r="H20" s="182" t="s">
        <v>90</v>
      </c>
      <c r="I20" s="182"/>
      <c r="J20" s="182"/>
      <c r="K20" s="182"/>
      <c r="L20" s="182"/>
      <c r="M20" s="182"/>
      <c r="N20" s="182"/>
      <c r="O20" s="44"/>
      <c r="P20" s="45"/>
      <c r="Q20" s="46"/>
      <c r="R20" s="44"/>
      <c r="S20" s="47"/>
      <c r="T20" s="12"/>
      <c r="U20" s="12"/>
      <c r="V20" s="12"/>
      <c r="W20" s="12"/>
    </row>
    <row r="21" spans="1:23" ht="15.75">
      <c r="A21" s="12"/>
      <c r="B21" s="12"/>
      <c r="C21" s="12"/>
      <c r="D21" s="12"/>
      <c r="E21" s="12"/>
      <c r="F21" s="12"/>
      <c r="H21" s="12"/>
      <c r="I21" s="176" t="s">
        <v>76</v>
      </c>
      <c r="J21" s="176"/>
      <c r="K21" s="176"/>
      <c r="L21" s="38">
        <f>1-L18/O18</f>
        <v>0.40766281180641895</v>
      </c>
      <c r="M21" s="39" t="s">
        <v>232</v>
      </c>
      <c r="N21" s="39"/>
      <c r="O21" s="39"/>
      <c r="P21" s="39"/>
      <c r="Q21" s="39"/>
      <c r="R21" s="40"/>
      <c r="S21" s="12"/>
      <c r="T21" s="12"/>
      <c r="U21" s="12"/>
      <c r="V21" s="12"/>
      <c r="W21" s="12"/>
    </row>
    <row r="22" spans="1:23" ht="15.75">
      <c r="A22" s="12"/>
      <c r="B22" s="12"/>
      <c r="C22" s="12"/>
      <c r="D22" s="12"/>
      <c r="E22" s="12"/>
      <c r="F22" s="12"/>
      <c r="G22" s="12"/>
      <c r="H22" s="12"/>
      <c r="I22" s="177" t="s">
        <v>76</v>
      </c>
      <c r="J22" s="177"/>
      <c r="K22" s="177"/>
      <c r="L22" s="41">
        <f>1-L18/R18</f>
        <v>0.6348797078299956</v>
      </c>
      <c r="M22" s="178" t="s">
        <v>233</v>
      </c>
      <c r="N22" s="178"/>
      <c r="O22" s="178"/>
      <c r="P22" s="178"/>
      <c r="Q22" s="178"/>
      <c r="R22" s="42"/>
      <c r="S22" s="12"/>
      <c r="T22" s="12"/>
      <c r="U22" s="12"/>
      <c r="V22" s="12"/>
      <c r="W22" s="12"/>
    </row>
    <row r="23" spans="1:23" ht="12.75">
      <c r="A23" s="12"/>
      <c r="B23" s="12"/>
      <c r="C23" s="12"/>
      <c r="D23" s="12"/>
      <c r="E23" s="12"/>
      <c r="F23" s="174" t="s">
        <v>237</v>
      </c>
      <c r="G23" s="174"/>
      <c r="H23" s="12"/>
      <c r="I23" s="14"/>
      <c r="J23" s="12"/>
      <c r="K23" s="12"/>
      <c r="L23" s="13"/>
      <c r="M23" s="13"/>
      <c r="N23" s="12"/>
      <c r="O23" s="13"/>
      <c r="P23" s="13"/>
      <c r="Q23" s="12"/>
      <c r="R23" s="12"/>
      <c r="S23" s="12"/>
      <c r="T23" s="12"/>
      <c r="U23" s="12"/>
      <c r="V23" s="12"/>
      <c r="W23" s="12"/>
    </row>
    <row r="24" spans="1:23" ht="12.75">
      <c r="A24" s="12"/>
      <c r="B24" s="12"/>
      <c r="C24" s="12"/>
      <c r="D24" s="12"/>
      <c r="E24" s="12"/>
      <c r="F24" s="174"/>
      <c r="G24" s="174"/>
      <c r="H24" s="12"/>
      <c r="I24" s="14"/>
      <c r="J24" s="12"/>
      <c r="K24" s="12"/>
      <c r="L24" s="13"/>
      <c r="M24" s="13"/>
      <c r="N24" s="12"/>
      <c r="O24" s="13"/>
      <c r="P24" s="13"/>
      <c r="Q24" s="12"/>
      <c r="R24" s="12"/>
      <c r="S24" s="12"/>
      <c r="T24" s="12"/>
      <c r="U24" s="12"/>
      <c r="V24" s="12"/>
      <c r="W24" s="12"/>
    </row>
    <row r="25" spans="1:23" ht="12.75">
      <c r="A25" s="12"/>
      <c r="B25" s="12"/>
      <c r="C25" s="12"/>
      <c r="D25" s="12"/>
      <c r="E25" s="12"/>
      <c r="F25" s="174"/>
      <c r="G25" s="174"/>
      <c r="H25" s="12"/>
      <c r="I25" s="14"/>
      <c r="J25" s="12"/>
      <c r="K25" s="12"/>
      <c r="L25" s="13"/>
      <c r="M25" s="13"/>
      <c r="N25" s="12"/>
      <c r="O25" s="13"/>
      <c r="P25" s="13"/>
      <c r="Q25" s="12"/>
      <c r="R25" s="12"/>
      <c r="S25" s="12"/>
      <c r="T25" s="12"/>
      <c r="U25" s="12"/>
      <c r="V25" s="12"/>
      <c r="W25" s="12"/>
    </row>
    <row r="26" spans="1:23" ht="12.75" customHeight="1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3"/>
      <c r="M26" s="13"/>
      <c r="N26" s="12"/>
      <c r="O26" s="13"/>
      <c r="P26" s="13"/>
      <c r="Q26" s="12"/>
      <c r="R26" s="12"/>
      <c r="S26" s="12"/>
      <c r="T26" s="12"/>
      <c r="U26" s="12"/>
      <c r="V26" s="12"/>
      <c r="W26" s="12"/>
    </row>
    <row r="27" spans="1:23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3"/>
      <c r="M27" s="13"/>
      <c r="N27" s="12"/>
      <c r="O27" s="13"/>
      <c r="P27" s="13"/>
      <c r="Q27" s="12"/>
      <c r="R27" s="12"/>
      <c r="S27" s="12"/>
      <c r="T27" s="12"/>
      <c r="U27" s="12"/>
      <c r="V27" s="12"/>
      <c r="W27" s="12"/>
    </row>
    <row r="28" spans="1:23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3"/>
      <c r="M28" s="13"/>
      <c r="N28" s="12"/>
      <c r="O28" s="13"/>
      <c r="P28" s="13"/>
      <c r="Q28" s="12"/>
      <c r="R28" s="12"/>
      <c r="S28" s="12"/>
      <c r="T28" s="12"/>
      <c r="U28" s="12"/>
      <c r="V28" s="12"/>
      <c r="W28" s="12"/>
    </row>
    <row r="29" spans="1:23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  <c r="L29" s="13"/>
      <c r="M29" s="13"/>
      <c r="N29" s="12"/>
      <c r="O29" s="13"/>
      <c r="P29" s="13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  <c r="L30" s="13"/>
      <c r="M30" s="13"/>
      <c r="N30" s="12"/>
      <c r="O30" s="13"/>
      <c r="P30" s="13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  <c r="L31" s="13"/>
      <c r="M31" s="13"/>
      <c r="N31" s="12"/>
      <c r="O31" s="13"/>
      <c r="P31" s="13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  <c r="L32" s="13"/>
      <c r="M32" s="13"/>
      <c r="N32" s="12"/>
      <c r="O32" s="13"/>
      <c r="P32" s="13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  <c r="L33" s="13"/>
      <c r="M33" s="13"/>
      <c r="N33" s="12"/>
      <c r="O33" s="13"/>
      <c r="P33" s="13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  <c r="L34" s="13"/>
      <c r="M34" s="13"/>
      <c r="N34" s="12"/>
      <c r="O34" s="13"/>
      <c r="P34" s="13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  <c r="L35" s="13"/>
      <c r="M35" s="13"/>
      <c r="N35" s="12"/>
      <c r="O35" s="13"/>
      <c r="P35" s="13"/>
      <c r="Q35" s="12"/>
      <c r="R35" s="12"/>
      <c r="S35" s="12"/>
      <c r="T35" s="12"/>
      <c r="U35" s="12"/>
      <c r="V35" s="12"/>
      <c r="W35" s="12"/>
    </row>
    <row r="36" spans="1:23" ht="12.7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  <c r="L36" s="13"/>
      <c r="M36" s="13"/>
      <c r="N36" s="12"/>
      <c r="O36" s="13"/>
      <c r="P36" s="13"/>
      <c r="Q36" s="12"/>
      <c r="R36" s="12"/>
      <c r="S36" s="12"/>
      <c r="T36" s="12"/>
      <c r="U36" s="12"/>
      <c r="V36" s="12"/>
      <c r="W36" s="12"/>
    </row>
    <row r="37" spans="1:23" ht="12.75">
      <c r="A37" s="12"/>
      <c r="B37" s="12"/>
      <c r="C37" s="12"/>
      <c r="D37" s="12"/>
      <c r="E37" s="12"/>
      <c r="F37" s="12"/>
      <c r="G37" s="12"/>
      <c r="H37" s="12"/>
      <c r="I37" s="14"/>
      <c r="J37" s="12"/>
      <c r="K37" s="12"/>
      <c r="L37" s="13"/>
      <c r="M37" s="13"/>
      <c r="N37" s="12"/>
      <c r="O37" s="13"/>
      <c r="P37" s="13"/>
      <c r="Q37" s="12"/>
      <c r="R37" s="12"/>
      <c r="S37" s="12"/>
      <c r="T37" s="12"/>
      <c r="U37" s="12"/>
      <c r="V37" s="12"/>
      <c r="W37" s="12"/>
    </row>
    <row r="38" spans="1:23" ht="12.75">
      <c r="A38" s="12"/>
      <c r="B38" s="12"/>
      <c r="C38" s="12"/>
      <c r="D38" s="12"/>
      <c r="E38" s="12"/>
      <c r="F38" s="12"/>
      <c r="G38" s="12"/>
      <c r="H38" s="12"/>
      <c r="I38" s="14"/>
      <c r="J38" s="12"/>
      <c r="K38" s="12"/>
      <c r="L38" s="13"/>
      <c r="M38" s="13"/>
      <c r="N38" s="12"/>
      <c r="O38" s="13"/>
      <c r="P38" s="13"/>
      <c r="Q38" s="12"/>
      <c r="R38" s="12"/>
      <c r="S38" s="12"/>
      <c r="T38" s="12"/>
      <c r="U38" s="12"/>
      <c r="V38" s="12"/>
      <c r="W38" s="12"/>
    </row>
    <row r="39" spans="1:23" ht="12.75">
      <c r="A39" s="12"/>
      <c r="B39" s="12"/>
      <c r="C39" s="12"/>
      <c r="D39" s="12"/>
      <c r="E39" s="12"/>
      <c r="F39" s="12"/>
      <c r="G39" s="12"/>
      <c r="H39" s="12"/>
      <c r="I39" s="14"/>
      <c r="J39" s="12"/>
      <c r="K39" s="12"/>
      <c r="L39" s="13"/>
      <c r="M39" s="13"/>
      <c r="N39" s="12"/>
      <c r="O39" s="13"/>
      <c r="P39" s="13"/>
      <c r="Q39" s="12"/>
      <c r="R39" s="12"/>
      <c r="S39" s="12"/>
      <c r="T39" s="12"/>
      <c r="U39" s="12"/>
      <c r="V39" s="12"/>
      <c r="W39" s="12"/>
    </row>
    <row r="40" spans="1:23" ht="12.75">
      <c r="A40" s="12"/>
      <c r="B40" s="12"/>
      <c r="C40" s="12"/>
      <c r="D40" s="12"/>
      <c r="E40" s="12"/>
      <c r="F40" s="12"/>
      <c r="G40" s="12"/>
      <c r="H40" s="12"/>
      <c r="I40" s="14"/>
      <c r="J40" s="12"/>
      <c r="K40" s="12"/>
      <c r="L40" s="13"/>
      <c r="M40" s="13"/>
      <c r="N40" s="12"/>
      <c r="O40" s="13"/>
      <c r="P40" s="13"/>
      <c r="Q40" s="12"/>
      <c r="R40" s="12"/>
      <c r="S40" s="12"/>
      <c r="T40" s="12"/>
      <c r="U40" s="12"/>
      <c r="V40" s="12"/>
      <c r="W40" s="12"/>
    </row>
    <row r="41" spans="1:23" ht="12.75">
      <c r="A41" s="12"/>
      <c r="B41" s="12"/>
      <c r="C41" s="12"/>
      <c r="D41" s="12"/>
      <c r="E41" s="12"/>
      <c r="F41" s="12"/>
      <c r="G41" s="12"/>
      <c r="H41" s="12"/>
      <c r="I41" s="14"/>
      <c r="J41" s="12"/>
      <c r="K41" s="12"/>
      <c r="L41" s="13"/>
      <c r="M41" s="13"/>
      <c r="N41" s="12"/>
      <c r="O41" s="13"/>
      <c r="P41" s="13"/>
      <c r="Q41" s="12"/>
      <c r="R41" s="12"/>
      <c r="S41" s="12"/>
      <c r="T41" s="12"/>
      <c r="U41" s="12"/>
      <c r="V41" s="12"/>
      <c r="W41" s="12"/>
    </row>
  </sheetData>
  <sheetProtection/>
  <mergeCells count="11">
    <mergeCell ref="H20:N20"/>
    <mergeCell ref="H19:S19"/>
    <mergeCell ref="F23:G25"/>
    <mergeCell ref="N1:O1"/>
    <mergeCell ref="I21:K21"/>
    <mergeCell ref="I22:K22"/>
    <mergeCell ref="M22:Q22"/>
    <mergeCell ref="K2:L2"/>
    <mergeCell ref="N2:O2"/>
    <mergeCell ref="Q2:R2"/>
    <mergeCell ref="F1:G1"/>
  </mergeCells>
  <printOptions/>
  <pageMargins left="0.75" right="0.75" top="1" bottom="1" header="0.5" footer="0.5"/>
  <pageSetup horizontalDpi="600" verticalDpi="600" orientation="portrait" paperSize="9" r:id="rId2"/>
  <ignoredErrors>
    <ignoredError sqref="O12 R12 L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40"/>
  <sheetViews>
    <sheetView zoomScaleSheetLayoutView="100" zoomScalePageLayoutView="0" workbookViewId="0" topLeftCell="A67">
      <selection activeCell="C15" sqref="C15:D15"/>
    </sheetView>
  </sheetViews>
  <sheetFormatPr defaultColWidth="9.00390625" defaultRowHeight="12.75"/>
  <cols>
    <col min="1" max="1" width="9.125" style="69" customWidth="1"/>
    <col min="2" max="2" width="3.25390625" style="69" customWidth="1"/>
    <col min="3" max="3" width="18.25390625" style="69" customWidth="1"/>
    <col min="4" max="4" width="30.25390625" style="69" customWidth="1"/>
    <col min="5" max="5" width="11.00390625" style="69" customWidth="1"/>
    <col min="6" max="6" width="12.25390625" style="69" customWidth="1"/>
    <col min="7" max="7" width="12.75390625" style="69" customWidth="1"/>
    <col min="8" max="11" width="9.125" style="69" customWidth="1"/>
    <col min="12" max="12" width="9.125" style="69" hidden="1" customWidth="1"/>
    <col min="13" max="13" width="10.125" style="70" hidden="1" customWidth="1"/>
    <col min="14" max="14" width="40.75390625" style="69" hidden="1" customWidth="1"/>
    <col min="15" max="15" width="9.125" style="70" hidden="1" customWidth="1"/>
    <col min="16" max="16" width="10.25390625" style="70" hidden="1" customWidth="1"/>
    <col min="17" max="17" width="9.125" style="70" hidden="1" customWidth="1"/>
    <col min="18" max="20" width="9.125" style="69" hidden="1" customWidth="1"/>
    <col min="21" max="16384" width="9.125" style="69" customWidth="1"/>
  </cols>
  <sheetData>
    <row r="1" spans="1:34" ht="50.25" customHeight="1">
      <c r="A1" s="79"/>
      <c r="B1" s="206" t="s">
        <v>228</v>
      </c>
      <c r="C1" s="206"/>
      <c r="D1" s="206"/>
      <c r="E1" s="206"/>
      <c r="F1" s="206"/>
      <c r="G1" s="206"/>
      <c r="H1" s="206"/>
      <c r="I1" s="79"/>
      <c r="J1" s="79"/>
      <c r="K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37.5" customHeight="1">
      <c r="A2" s="79"/>
      <c r="B2" s="206"/>
      <c r="C2" s="206"/>
      <c r="D2" s="206"/>
      <c r="E2" s="206"/>
      <c r="F2" s="206"/>
      <c r="G2" s="206"/>
      <c r="H2" s="206"/>
      <c r="I2" s="79"/>
      <c r="J2" s="79"/>
      <c r="K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33.75" customHeight="1">
      <c r="A3" s="79"/>
      <c r="B3" s="206"/>
      <c r="C3" s="206"/>
      <c r="D3" s="206"/>
      <c r="E3" s="206"/>
      <c r="F3" s="206"/>
      <c r="G3" s="206"/>
      <c r="H3" s="206"/>
      <c r="I3" s="79"/>
      <c r="J3" s="79"/>
      <c r="K3" s="79"/>
      <c r="N3" s="69" t="s">
        <v>347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:34" ht="13.5" thickBo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ht="19.5" customHeight="1">
      <c r="A5" s="79"/>
      <c r="B5" s="191" t="s">
        <v>132</v>
      </c>
      <c r="C5" s="192"/>
      <c r="D5" s="192"/>
      <c r="E5" s="192"/>
      <c r="F5" s="192"/>
      <c r="G5" s="192"/>
      <c r="H5" s="193"/>
      <c r="I5" s="48"/>
      <c r="J5" s="48"/>
      <c r="K5" s="48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ht="12.75" customHeight="1">
      <c r="A6" s="79"/>
      <c r="B6" s="49" t="s">
        <v>125</v>
      </c>
      <c r="C6" s="50"/>
      <c r="D6" s="194" t="s">
        <v>126</v>
      </c>
      <c r="E6" s="194"/>
      <c r="F6" s="194"/>
      <c r="G6" s="195">
        <f ca="1">TODAY()</f>
        <v>42467</v>
      </c>
      <c r="H6" s="196"/>
      <c r="I6" s="48"/>
      <c r="J6" s="48"/>
      <c r="K6" s="48"/>
      <c r="M6" s="70" t="s">
        <v>133</v>
      </c>
      <c r="N6" s="69" t="s">
        <v>134</v>
      </c>
      <c r="O6" s="70" t="s">
        <v>136</v>
      </c>
      <c r="P6" s="70" t="s">
        <v>139</v>
      </c>
      <c r="Q6" s="70" t="s">
        <v>135</v>
      </c>
      <c r="R6" s="69" t="s">
        <v>137</v>
      </c>
      <c r="S6" s="69" t="s">
        <v>138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4" ht="12.75" customHeight="1">
      <c r="A7" s="79"/>
      <c r="B7" s="197" t="s">
        <v>127</v>
      </c>
      <c r="C7" s="198"/>
      <c r="D7" s="199"/>
      <c r="E7" s="199"/>
      <c r="F7" s="199"/>
      <c r="G7" s="199"/>
      <c r="H7" s="200"/>
      <c r="I7" s="48"/>
      <c r="J7" s="48"/>
      <c r="K7" s="48"/>
      <c r="M7" s="70" t="str">
        <f>Прайс!B24</f>
        <v>HS001-01</v>
      </c>
      <c r="N7" s="69" t="str">
        <f>Прайс!D8</f>
        <v>Профиль монтажный 1000 мм, белый </v>
      </c>
      <c r="O7" s="70">
        <f>Прайс!M8</f>
        <v>0</v>
      </c>
      <c r="P7" s="70" t="e">
        <f>O7*Прайс!#REF!</f>
        <v>#REF!</v>
      </c>
      <c r="Q7" s="70">
        <f>O7*Прайс!K8</f>
        <v>0</v>
      </c>
      <c r="R7" s="57">
        <f>IF(O7&gt;0,1,0)</f>
        <v>0</v>
      </c>
      <c r="S7" s="58">
        <f>IF(R7=1,1,0)</f>
        <v>0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12.75" customHeight="1">
      <c r="A8" s="79"/>
      <c r="B8" s="197" t="s">
        <v>128</v>
      </c>
      <c r="C8" s="198"/>
      <c r="D8" s="201"/>
      <c r="E8" s="201"/>
      <c r="F8" s="201"/>
      <c r="G8" s="201"/>
      <c r="H8" s="202"/>
      <c r="I8" s="48"/>
      <c r="J8" s="48"/>
      <c r="K8" s="48"/>
      <c r="M8" s="70">
        <f>Прайс!B25</f>
        <v>0</v>
      </c>
      <c r="N8" s="69">
        <f>Прайс!D9</f>
        <v>0</v>
      </c>
      <c r="O8" s="70">
        <f>Прайс!M9</f>
        <v>0</v>
      </c>
      <c r="P8" s="70" t="e">
        <f>O8*Прайс!#REF!</f>
        <v>#REF!</v>
      </c>
      <c r="Q8" s="70">
        <f>O8*Прайс!K9</f>
        <v>0</v>
      </c>
      <c r="R8" s="57">
        <f aca="true" t="shared" si="0" ref="R8:R13">IF(O8&gt;0,1,0)</f>
        <v>0</v>
      </c>
      <c r="S8" s="58">
        <f>IF(R8=1,1+R7,0)</f>
        <v>0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4" ht="12.75" customHeight="1">
      <c r="A9" s="79"/>
      <c r="B9" s="51"/>
      <c r="C9" s="52" t="s">
        <v>129</v>
      </c>
      <c r="D9" s="201"/>
      <c r="E9" s="201"/>
      <c r="F9" s="201"/>
      <c r="G9" s="201"/>
      <c r="H9" s="202"/>
      <c r="I9" s="48"/>
      <c r="J9" s="48"/>
      <c r="K9" s="48"/>
      <c r="M9" s="70">
        <f>Прайс!B26</f>
        <v>0</v>
      </c>
      <c r="N9" s="69">
        <f>Прайс!D10</f>
        <v>0</v>
      </c>
      <c r="O9" s="70">
        <f>Прайс!M10</f>
        <v>0</v>
      </c>
      <c r="P9" s="70" t="e">
        <f>O9*Прайс!#REF!</f>
        <v>#REF!</v>
      </c>
      <c r="Q9" s="70">
        <f>O9*Прайс!K10</f>
        <v>0</v>
      </c>
      <c r="R9" s="57">
        <f t="shared" si="0"/>
        <v>0</v>
      </c>
      <c r="S9" s="58">
        <f>IF(R9=1,1+SUM($R$7:R8),0)</f>
        <v>0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1:34" ht="12.75" customHeight="1" thickBot="1">
      <c r="A10" s="79"/>
      <c r="B10" s="65"/>
      <c r="C10" s="66"/>
      <c r="D10" s="67"/>
      <c r="E10" s="67"/>
      <c r="F10" s="67"/>
      <c r="G10" s="67"/>
      <c r="H10" s="68"/>
      <c r="I10" s="48"/>
      <c r="J10" s="48"/>
      <c r="K10" s="48"/>
      <c r="M10" s="70" t="str">
        <f>Прайс!B27</f>
        <v>HS001-26</v>
      </c>
      <c r="N10" s="69" t="str">
        <f>Прайс!D11</f>
        <v>Профиль монтажный 1000 мм, металлик серебристый </v>
      </c>
      <c r="O10" s="70">
        <f>Прайс!M11</f>
        <v>0</v>
      </c>
      <c r="P10" s="70" t="e">
        <f>O10*Прайс!#REF!</f>
        <v>#REF!</v>
      </c>
      <c r="Q10" s="70">
        <f>O10*Прайс!K8</f>
        <v>0</v>
      </c>
      <c r="R10" s="57">
        <f t="shared" si="0"/>
        <v>0</v>
      </c>
      <c r="S10" s="58">
        <f>IF(R10=1,1+SUM($R$7:R9),0)</f>
        <v>0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1:34" ht="24.75" customHeight="1">
      <c r="A11" s="79"/>
      <c r="B11" s="53"/>
      <c r="C11" s="203" t="s">
        <v>227</v>
      </c>
      <c r="D11" s="204"/>
      <c r="E11" s="85" t="s">
        <v>133</v>
      </c>
      <c r="F11" s="85" t="s">
        <v>140</v>
      </c>
      <c r="G11" s="85" t="s">
        <v>141</v>
      </c>
      <c r="H11" s="86" t="s">
        <v>218</v>
      </c>
      <c r="I11" s="48"/>
      <c r="J11" s="48"/>
      <c r="K11" s="48"/>
      <c r="M11" s="70">
        <f>Прайс!B28</f>
        <v>0</v>
      </c>
      <c r="N11" s="69">
        <f>Прайс!D12</f>
        <v>0</v>
      </c>
      <c r="O11" s="70">
        <f>Прайс!M12</f>
        <v>0</v>
      </c>
      <c r="P11" s="70" t="e">
        <f>O11*Прайс!#REF!</f>
        <v>#REF!</v>
      </c>
      <c r="Q11" s="70">
        <f>O11*Прайс!K12</f>
        <v>0</v>
      </c>
      <c r="R11" s="57">
        <f t="shared" si="0"/>
        <v>0</v>
      </c>
      <c r="S11" s="58">
        <f>IF(R11=1,1+SUM($R$7:R10),0)</f>
        <v>0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4" ht="12.75" customHeight="1">
      <c r="A12" s="79"/>
      <c r="B12" s="60" t="e">
        <f>IF(R538=0,A12,1)</f>
        <v>#REF!</v>
      </c>
      <c r="C12" s="189" t="e">
        <f ca="1">IF(B12=0," ",(OFFSET($L$6,MATCH(B12,список5,0),2)))</f>
        <v>#REF!</v>
      </c>
      <c r="D12" s="190"/>
      <c r="E12" s="84" t="e">
        <f ca="1">IF(B12=0," ",(OFFSET($L$6,MATCH(B12,список5,0),1)))</f>
        <v>#REF!</v>
      </c>
      <c r="F12" s="81" t="e">
        <f ca="1">IF(B12=0," ",(OFFSET($L$6,MATCH(B12,список5,0),3)))</f>
        <v>#REF!</v>
      </c>
      <c r="G12" s="81" t="e">
        <f ca="1">IF(B12=0," ",(OFFSET($L$6,MATCH(B12,список5,0),4)))</f>
        <v>#REF!</v>
      </c>
      <c r="H12" s="59" t="e">
        <f ca="1">IF(B12=0," ",(OFFSET($L$6,MATCH(B12,список5,0),5)))</f>
        <v>#REF!</v>
      </c>
      <c r="I12" s="48"/>
      <c r="J12" s="48"/>
      <c r="K12" s="48"/>
      <c r="M12" s="70">
        <f>Прайс!B29</f>
        <v>0</v>
      </c>
      <c r="N12" s="69">
        <f>Прайс!D13</f>
        <v>0</v>
      </c>
      <c r="O12" s="70">
        <f>Прайс!M13</f>
        <v>0</v>
      </c>
      <c r="P12" s="70" t="e">
        <f>O12*Прайс!#REF!</f>
        <v>#REF!</v>
      </c>
      <c r="Q12" s="70">
        <f>O12*Прайс!K13</f>
        <v>0</v>
      </c>
      <c r="R12" s="57">
        <f t="shared" si="0"/>
        <v>0</v>
      </c>
      <c r="S12" s="58">
        <f>IF(R12=1,1+SUM($R$7:R11),0)</f>
        <v>0</v>
      </c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</row>
    <row r="13" spans="1:34" ht="12.75" customHeight="1">
      <c r="A13" s="79"/>
      <c r="B13" s="60" t="e">
        <f aca="true" t="shared" si="1" ref="B13:B44">IF(B12=" "," ",IF(B12=$R$538," ",B12+1))</f>
        <v>#REF!</v>
      </c>
      <c r="C13" s="189" t="e">
        <f aca="true" ca="1" t="shared" si="2" ref="C13:C61">IF(B13=" "," ",(OFFSET($L$6,MATCH(B13,список5,0),2)))</f>
        <v>#REF!</v>
      </c>
      <c r="D13" s="190"/>
      <c r="E13" s="84" t="e">
        <f aca="true" ca="1" t="shared" si="3" ref="E13:E61">IF(B13=" "," ",(OFFSET($L$6,MATCH(B13,список5,0),1)))</f>
        <v>#REF!</v>
      </c>
      <c r="F13" s="81" t="e">
        <f aca="true" ca="1" t="shared" si="4" ref="F13:F61">IF(B13=" "," ",(OFFSET($L$6,MATCH(B13,список5,0),3)))</f>
        <v>#REF!</v>
      </c>
      <c r="G13" s="81" t="e">
        <f aca="true" ca="1" t="shared" si="5" ref="G13:G61">IF(B13=" "," ",(OFFSET($L$6,MATCH(B13,список5,0),4)))</f>
        <v>#REF!</v>
      </c>
      <c r="H13" s="59" t="e">
        <f aca="true" ca="1" t="shared" si="6" ref="H13:H61">IF(B13=" "," ",(OFFSET($L$6,MATCH(B13,список5,0),5)))</f>
        <v>#REF!</v>
      </c>
      <c r="I13" s="48"/>
      <c r="J13" s="48"/>
      <c r="K13" s="48"/>
      <c r="M13" s="70" t="str">
        <f>Прайс!B30</f>
        <v>HS001-56</v>
      </c>
      <c r="N13" s="69" t="str">
        <f>Прайс!D14</f>
        <v>Профиль монтажный 1000 мм, 
черный муар</v>
      </c>
      <c r="O13" s="70">
        <f>Прайс!M14</f>
        <v>0</v>
      </c>
      <c r="P13" s="70" t="e">
        <f>O13*Прайс!#REF!</f>
        <v>#REF!</v>
      </c>
      <c r="Q13" s="70">
        <f>O13*Прайс!K8</f>
        <v>0</v>
      </c>
      <c r="R13" s="57">
        <f t="shared" si="0"/>
        <v>0</v>
      </c>
      <c r="S13" s="58">
        <f>IF(R13=1,1+SUM($R$7:R12),0)</f>
        <v>0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4" ht="12.75" customHeight="1">
      <c r="A14" s="79"/>
      <c r="B14" s="60" t="e">
        <f t="shared" si="1"/>
        <v>#REF!</v>
      </c>
      <c r="C14" s="189" t="e">
        <f ca="1" t="shared" si="2"/>
        <v>#REF!</v>
      </c>
      <c r="D14" s="190"/>
      <c r="E14" s="84" t="e">
        <f ca="1" t="shared" si="3"/>
        <v>#REF!</v>
      </c>
      <c r="F14" s="81" t="e">
        <f ca="1" t="shared" si="4"/>
        <v>#REF!</v>
      </c>
      <c r="G14" s="81" t="e">
        <f ca="1" t="shared" si="5"/>
        <v>#REF!</v>
      </c>
      <c r="H14" s="59" t="e">
        <f ca="1" t="shared" si="6"/>
        <v>#REF!</v>
      </c>
      <c r="I14" s="48"/>
      <c r="J14" s="48"/>
      <c r="K14" s="48"/>
      <c r="M14" s="70">
        <f>Прайс!B31</f>
        <v>0</v>
      </c>
      <c r="N14" s="69">
        <f>Прайс!D15</f>
        <v>0</v>
      </c>
      <c r="O14" s="70">
        <f>Прайс!M15</f>
        <v>0</v>
      </c>
      <c r="P14" s="70" t="e">
        <f>O14*Прайс!#REF!</f>
        <v>#REF!</v>
      </c>
      <c r="Q14" s="70">
        <f>O14*Прайс!K9</f>
        <v>0</v>
      </c>
      <c r="R14" s="57">
        <f aca="true" t="shared" si="7" ref="R14:R77">IF(O14&gt;0,1,0)</f>
        <v>0</v>
      </c>
      <c r="S14" s="58">
        <f>IF(R14=1,1+SUM($R$7:R13),0)</f>
        <v>0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</row>
    <row r="15" spans="1:34" ht="12.75" customHeight="1">
      <c r="A15" s="79"/>
      <c r="B15" s="60" t="e">
        <f t="shared" si="1"/>
        <v>#REF!</v>
      </c>
      <c r="C15" s="189" t="e">
        <f ca="1" t="shared" si="2"/>
        <v>#REF!</v>
      </c>
      <c r="D15" s="190"/>
      <c r="E15" s="84" t="e">
        <f ca="1" t="shared" si="3"/>
        <v>#REF!</v>
      </c>
      <c r="F15" s="81" t="e">
        <f ca="1" t="shared" si="4"/>
        <v>#REF!</v>
      </c>
      <c r="G15" s="81" t="e">
        <f ca="1" t="shared" si="5"/>
        <v>#REF!</v>
      </c>
      <c r="H15" s="59" t="e">
        <f ca="1" t="shared" si="6"/>
        <v>#REF!</v>
      </c>
      <c r="I15" s="48"/>
      <c r="J15" s="48"/>
      <c r="K15" s="48"/>
      <c r="M15" s="70">
        <f>Прайс!B32</f>
        <v>0</v>
      </c>
      <c r="N15" s="69">
        <f>Прайс!D16</f>
        <v>0</v>
      </c>
      <c r="O15" s="70">
        <f>Прайс!M16</f>
        <v>0</v>
      </c>
      <c r="P15" s="70" t="e">
        <f>O15*Прайс!#REF!</f>
        <v>#REF!</v>
      </c>
      <c r="Q15" s="70">
        <f>O15*Прайс!K10</f>
        <v>0</v>
      </c>
      <c r="R15" s="57">
        <f t="shared" si="7"/>
        <v>0</v>
      </c>
      <c r="S15" s="58">
        <f>IF(R15=1,1+SUM($R$7:R14),0)</f>
        <v>0</v>
      </c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1:34" ht="12.75">
      <c r="A16" s="79"/>
      <c r="B16" s="60" t="e">
        <f t="shared" si="1"/>
        <v>#REF!</v>
      </c>
      <c r="C16" s="189" t="e">
        <f ca="1" t="shared" si="2"/>
        <v>#REF!</v>
      </c>
      <c r="D16" s="190"/>
      <c r="E16" s="84" t="e">
        <f ca="1" t="shared" si="3"/>
        <v>#REF!</v>
      </c>
      <c r="F16" s="81" t="e">
        <f ca="1" t="shared" si="4"/>
        <v>#REF!</v>
      </c>
      <c r="G16" s="81" t="e">
        <f ca="1" t="shared" si="5"/>
        <v>#REF!</v>
      </c>
      <c r="H16" s="59" t="e">
        <f ca="1" t="shared" si="6"/>
        <v>#REF!</v>
      </c>
      <c r="I16" s="48"/>
      <c r="J16" s="48"/>
      <c r="K16" s="48"/>
      <c r="M16" s="70" t="str">
        <f>Прайс!B33</f>
        <v>HS002-01</v>
      </c>
      <c r="N16" s="69" t="str">
        <f>Прайс!D17</f>
        <v>Профиль монтажный 1600 мм, белый </v>
      </c>
      <c r="O16" s="70">
        <f>Прайс!M17</f>
        <v>0</v>
      </c>
      <c r="P16" s="70" t="e">
        <f>O16*Прайс!#REF!</f>
        <v>#REF!</v>
      </c>
      <c r="Q16" s="70">
        <f>O16*Прайс!K17</f>
        <v>0</v>
      </c>
      <c r="R16" s="57">
        <f t="shared" si="7"/>
        <v>0</v>
      </c>
      <c r="S16" s="58">
        <f>IF(R16=1,1+SUM($R$7:R15),0)</f>
        <v>0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</row>
    <row r="17" spans="1:34" ht="12.75">
      <c r="A17" s="79"/>
      <c r="B17" s="60" t="e">
        <f t="shared" si="1"/>
        <v>#REF!</v>
      </c>
      <c r="C17" s="189" t="e">
        <f ca="1" t="shared" si="2"/>
        <v>#REF!</v>
      </c>
      <c r="D17" s="190"/>
      <c r="E17" s="84" t="e">
        <f ca="1" t="shared" si="3"/>
        <v>#REF!</v>
      </c>
      <c r="F17" s="81" t="e">
        <f ca="1" t="shared" si="4"/>
        <v>#REF!</v>
      </c>
      <c r="G17" s="81" t="e">
        <f ca="1" t="shared" si="5"/>
        <v>#REF!</v>
      </c>
      <c r="H17" s="59" t="e">
        <f ca="1" t="shared" si="6"/>
        <v>#REF!</v>
      </c>
      <c r="I17" s="48"/>
      <c r="J17" s="48"/>
      <c r="K17" s="48"/>
      <c r="M17" s="70">
        <f>Прайс!B34</f>
        <v>0</v>
      </c>
      <c r="N17" s="69">
        <f>Прайс!D18</f>
        <v>0</v>
      </c>
      <c r="O17" s="70">
        <f>Прайс!M18</f>
        <v>0</v>
      </c>
      <c r="P17" s="70" t="e">
        <f>O17*Прайс!#REF!</f>
        <v>#REF!</v>
      </c>
      <c r="Q17" s="70">
        <f>O17*Прайс!K12</f>
        <v>0</v>
      </c>
      <c r="R17" s="57">
        <f t="shared" si="7"/>
        <v>0</v>
      </c>
      <c r="S17" s="58">
        <f>IF(R17=1,1+SUM($R$7:R16),0)</f>
        <v>0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</row>
    <row r="18" spans="1:34" ht="12.75">
      <c r="A18" s="79"/>
      <c r="B18" s="60" t="e">
        <f t="shared" si="1"/>
        <v>#REF!</v>
      </c>
      <c r="C18" s="189" t="e">
        <f ca="1" t="shared" si="2"/>
        <v>#REF!</v>
      </c>
      <c r="D18" s="190"/>
      <c r="E18" s="84" t="e">
        <f ca="1" t="shared" si="3"/>
        <v>#REF!</v>
      </c>
      <c r="F18" s="81" t="e">
        <f ca="1" t="shared" si="4"/>
        <v>#REF!</v>
      </c>
      <c r="G18" s="81" t="e">
        <f ca="1" t="shared" si="5"/>
        <v>#REF!</v>
      </c>
      <c r="H18" s="59" t="e">
        <f ca="1" t="shared" si="6"/>
        <v>#REF!</v>
      </c>
      <c r="I18" s="48"/>
      <c r="J18" s="48"/>
      <c r="K18" s="48"/>
      <c r="M18" s="70">
        <f>Прайс!B35</f>
        <v>0</v>
      </c>
      <c r="N18" s="69">
        <f>Прайс!D19</f>
        <v>0</v>
      </c>
      <c r="O18" s="70">
        <f>Прайс!M19</f>
        <v>0</v>
      </c>
      <c r="P18" s="70" t="e">
        <f>O18*Прайс!#REF!</f>
        <v>#REF!</v>
      </c>
      <c r="Q18" s="70">
        <f>O18*Прайс!K13</f>
        <v>0</v>
      </c>
      <c r="R18" s="57">
        <f t="shared" si="7"/>
        <v>0</v>
      </c>
      <c r="S18" s="58">
        <f>IF(R18=1,1+SUM($R$7:R17),0)</f>
        <v>0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</row>
    <row r="19" spans="1:34" ht="12.75">
      <c r="A19" s="79"/>
      <c r="B19" s="60" t="e">
        <f t="shared" si="1"/>
        <v>#REF!</v>
      </c>
      <c r="C19" s="189" t="e">
        <f ca="1" t="shared" si="2"/>
        <v>#REF!</v>
      </c>
      <c r="D19" s="190"/>
      <c r="E19" s="84" t="e">
        <f ca="1" t="shared" si="3"/>
        <v>#REF!</v>
      </c>
      <c r="F19" s="81" t="e">
        <f ca="1" t="shared" si="4"/>
        <v>#REF!</v>
      </c>
      <c r="G19" s="81" t="e">
        <f ca="1" t="shared" si="5"/>
        <v>#REF!</v>
      </c>
      <c r="H19" s="59" t="e">
        <f ca="1" t="shared" si="6"/>
        <v>#REF!</v>
      </c>
      <c r="I19" s="48"/>
      <c r="J19" s="48"/>
      <c r="K19" s="48"/>
      <c r="M19" s="70" t="str">
        <f>Прайс!B36</f>
        <v>HS002-26</v>
      </c>
      <c r="N19" s="69" t="str">
        <f>Прайс!D20</f>
        <v>Профиль монтажный 1600 мм, металлик серебристый </v>
      </c>
      <c r="O19" s="70">
        <f>Прайс!M20</f>
        <v>0</v>
      </c>
      <c r="P19" s="70" t="e">
        <f>O19*Прайс!#REF!</f>
        <v>#REF!</v>
      </c>
      <c r="Q19" s="70">
        <f>O19*Прайс!K17</f>
        <v>0</v>
      </c>
      <c r="R19" s="57">
        <f t="shared" si="7"/>
        <v>0</v>
      </c>
      <c r="S19" s="58">
        <f>IF(R19=1,1+SUM($R$7:R18),0)</f>
        <v>0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12.75">
      <c r="A20" s="79"/>
      <c r="B20" s="60" t="e">
        <f t="shared" si="1"/>
        <v>#REF!</v>
      </c>
      <c r="C20" s="189" t="e">
        <f ca="1" t="shared" si="2"/>
        <v>#REF!</v>
      </c>
      <c r="D20" s="190"/>
      <c r="E20" s="84" t="e">
        <f ca="1" t="shared" si="3"/>
        <v>#REF!</v>
      </c>
      <c r="F20" s="81" t="e">
        <f ca="1" t="shared" si="4"/>
        <v>#REF!</v>
      </c>
      <c r="G20" s="81" t="e">
        <f ca="1" t="shared" si="5"/>
        <v>#REF!</v>
      </c>
      <c r="H20" s="59" t="e">
        <f ca="1" t="shared" si="6"/>
        <v>#REF!</v>
      </c>
      <c r="I20" s="48"/>
      <c r="J20" s="48"/>
      <c r="K20" s="48"/>
      <c r="M20" s="70">
        <f>Прайс!B37</f>
        <v>0</v>
      </c>
      <c r="N20" s="69">
        <f>Прайс!D21</f>
        <v>0</v>
      </c>
      <c r="O20" s="70">
        <f>Прайс!M21</f>
        <v>0</v>
      </c>
      <c r="P20" s="70" t="e">
        <f>O20*Прайс!#REF!</f>
        <v>#REF!</v>
      </c>
      <c r="Q20" s="70">
        <f>O20*Прайс!K15</f>
        <v>0</v>
      </c>
      <c r="R20" s="57">
        <f t="shared" si="7"/>
        <v>0</v>
      </c>
      <c r="S20" s="58">
        <f>IF(R20=1,1+SUM($R$7:R19),0)</f>
        <v>0</v>
      </c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12.75">
      <c r="A21" s="79"/>
      <c r="B21" s="60" t="e">
        <f t="shared" si="1"/>
        <v>#REF!</v>
      </c>
      <c r="C21" s="189" t="e">
        <f ca="1" t="shared" si="2"/>
        <v>#REF!</v>
      </c>
      <c r="D21" s="190"/>
      <c r="E21" s="84" t="e">
        <f ca="1" t="shared" si="3"/>
        <v>#REF!</v>
      </c>
      <c r="F21" s="81" t="e">
        <f ca="1" t="shared" si="4"/>
        <v>#REF!</v>
      </c>
      <c r="G21" s="81" t="e">
        <f ca="1" t="shared" si="5"/>
        <v>#REF!</v>
      </c>
      <c r="H21" s="59" t="e">
        <f ca="1" t="shared" si="6"/>
        <v>#REF!</v>
      </c>
      <c r="I21" s="48"/>
      <c r="J21" s="48"/>
      <c r="K21" s="48"/>
      <c r="M21" s="70">
        <f>Прайс!B38</f>
        <v>0</v>
      </c>
      <c r="N21" s="69">
        <f>Прайс!D22</f>
        <v>0</v>
      </c>
      <c r="O21" s="70">
        <f>Прайс!M22</f>
        <v>0</v>
      </c>
      <c r="P21" s="70" t="e">
        <f>O21*Прайс!#REF!</f>
        <v>#REF!</v>
      </c>
      <c r="Q21" s="70">
        <f>O21*Прайс!K16</f>
        <v>0</v>
      </c>
      <c r="R21" s="57">
        <f t="shared" si="7"/>
        <v>0</v>
      </c>
      <c r="S21" s="58">
        <f>IF(R21=1,1+SUM($R$7:R20),0)</f>
        <v>0</v>
      </c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1:34" ht="12.75">
      <c r="A22" s="79"/>
      <c r="B22" s="60" t="e">
        <f t="shared" si="1"/>
        <v>#REF!</v>
      </c>
      <c r="C22" s="189" t="e">
        <f ca="1" t="shared" si="2"/>
        <v>#REF!</v>
      </c>
      <c r="D22" s="190"/>
      <c r="E22" s="84" t="e">
        <f ca="1" t="shared" si="3"/>
        <v>#REF!</v>
      </c>
      <c r="F22" s="81" t="e">
        <f ca="1" t="shared" si="4"/>
        <v>#REF!</v>
      </c>
      <c r="G22" s="81" t="e">
        <f ca="1" t="shared" si="5"/>
        <v>#REF!</v>
      </c>
      <c r="H22" s="59" t="e">
        <f ca="1" t="shared" si="6"/>
        <v>#REF!</v>
      </c>
      <c r="I22" s="48"/>
      <c r="J22" s="48"/>
      <c r="K22" s="48"/>
      <c r="M22" s="70" t="str">
        <f>Прайс!B39</f>
        <v>HS002-56</v>
      </c>
      <c r="N22" s="69" t="str">
        <f>Прайс!D23</f>
        <v>Профиль монтажный 1600 мм, черный муар</v>
      </c>
      <c r="O22" s="70">
        <f>Прайс!M23</f>
        <v>0</v>
      </c>
      <c r="P22" s="70" t="e">
        <f>O22*Прайс!#REF!</f>
        <v>#REF!</v>
      </c>
      <c r="Q22" s="70">
        <f>O22*Прайс!K17</f>
        <v>0</v>
      </c>
      <c r="R22" s="57">
        <f t="shared" si="7"/>
        <v>0</v>
      </c>
      <c r="S22" s="58">
        <f>IF(R22=1,1+SUM($R$7:R21),0)</f>
        <v>0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1:34" ht="12.75">
      <c r="A23" s="79"/>
      <c r="B23" s="60" t="e">
        <f t="shared" si="1"/>
        <v>#REF!</v>
      </c>
      <c r="C23" s="189" t="e">
        <f ca="1" t="shared" si="2"/>
        <v>#REF!</v>
      </c>
      <c r="D23" s="190"/>
      <c r="E23" s="84" t="e">
        <f ca="1" t="shared" si="3"/>
        <v>#REF!</v>
      </c>
      <c r="F23" s="81" t="e">
        <f ca="1" t="shared" si="4"/>
        <v>#REF!</v>
      </c>
      <c r="G23" s="81" t="e">
        <f ca="1" t="shared" si="5"/>
        <v>#REF!</v>
      </c>
      <c r="H23" s="59" t="e">
        <f ca="1" t="shared" si="6"/>
        <v>#REF!</v>
      </c>
      <c r="I23" s="48"/>
      <c r="J23" s="48"/>
      <c r="K23" s="48"/>
      <c r="M23" s="70">
        <f>Прайс!B40</f>
        <v>0</v>
      </c>
      <c r="N23" s="69">
        <f>Прайс!D24</f>
        <v>0</v>
      </c>
      <c r="O23" s="70">
        <f>Прайс!M24</f>
        <v>0</v>
      </c>
      <c r="P23" s="70" t="e">
        <f>O23*Прайс!#REF!</f>
        <v>#REF!</v>
      </c>
      <c r="Q23" s="70">
        <f>O23*Прайс!K18</f>
        <v>0</v>
      </c>
      <c r="R23" s="57">
        <f t="shared" si="7"/>
        <v>0</v>
      </c>
      <c r="S23" s="58">
        <f>IF(R23=1,1+SUM($R$7:R22),0)</f>
        <v>0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1:34" ht="12.75">
      <c r="A24" s="79"/>
      <c r="B24" s="60" t="e">
        <f t="shared" si="1"/>
        <v>#REF!</v>
      </c>
      <c r="C24" s="189" t="e">
        <f ca="1" t="shared" si="2"/>
        <v>#REF!</v>
      </c>
      <c r="D24" s="190"/>
      <c r="E24" s="84" t="e">
        <f ca="1" t="shared" si="3"/>
        <v>#REF!</v>
      </c>
      <c r="F24" s="81" t="e">
        <f ca="1" t="shared" si="4"/>
        <v>#REF!</v>
      </c>
      <c r="G24" s="81" t="e">
        <f ca="1" t="shared" si="5"/>
        <v>#REF!</v>
      </c>
      <c r="H24" s="59" t="e">
        <f ca="1" t="shared" si="6"/>
        <v>#REF!</v>
      </c>
      <c r="I24" s="48"/>
      <c r="J24" s="48"/>
      <c r="K24" s="48"/>
      <c r="M24" s="70">
        <f>Прайс!B41</f>
        <v>0</v>
      </c>
      <c r="N24" s="69">
        <f>Прайс!D25</f>
        <v>0</v>
      </c>
      <c r="O24" s="70">
        <f>Прайс!M25</f>
        <v>0</v>
      </c>
      <c r="P24" s="70" t="e">
        <f>O24*Прайс!#REF!</f>
        <v>#REF!</v>
      </c>
      <c r="Q24" s="70">
        <f>O24*Прайс!K19</f>
        <v>0</v>
      </c>
      <c r="R24" s="57">
        <f t="shared" si="7"/>
        <v>0</v>
      </c>
      <c r="S24" s="58">
        <f>IF(R24=1,1+SUM($R$7:R23),0)</f>
        <v>0</v>
      </c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1:34" ht="12.75">
      <c r="A25" s="79"/>
      <c r="B25" s="60" t="e">
        <f t="shared" si="1"/>
        <v>#REF!</v>
      </c>
      <c r="C25" s="189" t="e">
        <f ca="1" t="shared" si="2"/>
        <v>#REF!</v>
      </c>
      <c r="D25" s="190"/>
      <c r="E25" s="84" t="e">
        <f ca="1" t="shared" si="3"/>
        <v>#REF!</v>
      </c>
      <c r="F25" s="81" t="e">
        <f ca="1" t="shared" si="4"/>
        <v>#REF!</v>
      </c>
      <c r="G25" s="81" t="e">
        <f ca="1" t="shared" si="5"/>
        <v>#REF!</v>
      </c>
      <c r="H25" s="59" t="e">
        <f ca="1" t="shared" si="6"/>
        <v>#REF!</v>
      </c>
      <c r="I25" s="48"/>
      <c r="J25" s="48"/>
      <c r="K25" s="48"/>
      <c r="M25" s="70" t="str">
        <f>Прайс!B42</f>
        <v>HS003-01</v>
      </c>
      <c r="N25" s="69" t="str">
        <f>Прайс!D26</f>
        <v>Профиль монтажный 2200 мм, белый </v>
      </c>
      <c r="O25" s="70">
        <f>Прайс!M26</f>
        <v>0</v>
      </c>
      <c r="P25" s="70" t="e">
        <f>O25*Прайс!#REF!</f>
        <v>#REF!</v>
      </c>
      <c r="Q25" s="70">
        <f>O25*Прайс!K26</f>
        <v>0</v>
      </c>
      <c r="R25" s="57">
        <f t="shared" si="7"/>
        <v>0</v>
      </c>
      <c r="S25" s="58">
        <f>IF(R25=1,1+SUM($R$7:R24),0)</f>
        <v>0</v>
      </c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</row>
    <row r="26" spans="1:34" ht="12.75">
      <c r="A26" s="79"/>
      <c r="B26" s="60" t="e">
        <f t="shared" si="1"/>
        <v>#REF!</v>
      </c>
      <c r="C26" s="189" t="e">
        <f ca="1" t="shared" si="2"/>
        <v>#REF!</v>
      </c>
      <c r="D26" s="190"/>
      <c r="E26" s="84" t="e">
        <f ca="1" t="shared" si="3"/>
        <v>#REF!</v>
      </c>
      <c r="F26" s="81" t="e">
        <f ca="1" t="shared" si="4"/>
        <v>#REF!</v>
      </c>
      <c r="G26" s="81" t="e">
        <f ca="1" t="shared" si="5"/>
        <v>#REF!</v>
      </c>
      <c r="H26" s="59" t="e">
        <f ca="1" t="shared" si="6"/>
        <v>#REF!</v>
      </c>
      <c r="I26" s="48"/>
      <c r="J26" s="48"/>
      <c r="K26" s="48"/>
      <c r="M26" s="70">
        <f>Прайс!B43</f>
        <v>0</v>
      </c>
      <c r="N26" s="69">
        <f>Прайс!D27</f>
        <v>0</v>
      </c>
      <c r="O26" s="70">
        <f>Прайс!M27</f>
        <v>0</v>
      </c>
      <c r="P26" s="70" t="e">
        <f>O26*Прайс!#REF!</f>
        <v>#REF!</v>
      </c>
      <c r="Q26" s="70">
        <f>O26*Прайс!K21</f>
        <v>0</v>
      </c>
      <c r="R26" s="57">
        <f t="shared" si="7"/>
        <v>0</v>
      </c>
      <c r="S26" s="58">
        <f>IF(R26=1,1+SUM($R$7:R25),0)</f>
        <v>0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1:34" ht="12.75">
      <c r="A27" s="79"/>
      <c r="B27" s="60" t="e">
        <f t="shared" si="1"/>
        <v>#REF!</v>
      </c>
      <c r="C27" s="189" t="e">
        <f ca="1" t="shared" si="2"/>
        <v>#REF!</v>
      </c>
      <c r="D27" s="190"/>
      <c r="E27" s="84" t="e">
        <f ca="1" t="shared" si="3"/>
        <v>#REF!</v>
      </c>
      <c r="F27" s="81" t="e">
        <f ca="1" t="shared" si="4"/>
        <v>#REF!</v>
      </c>
      <c r="G27" s="81" t="e">
        <f ca="1" t="shared" si="5"/>
        <v>#REF!</v>
      </c>
      <c r="H27" s="59" t="e">
        <f ca="1" t="shared" si="6"/>
        <v>#REF!</v>
      </c>
      <c r="I27" s="48"/>
      <c r="J27" s="48"/>
      <c r="K27" s="48"/>
      <c r="M27" s="70">
        <f>Прайс!B44</f>
        <v>0</v>
      </c>
      <c r="N27" s="69">
        <f>Прайс!D28</f>
        <v>0</v>
      </c>
      <c r="O27" s="70">
        <f>Прайс!M28</f>
        <v>0</v>
      </c>
      <c r="P27" s="70" t="e">
        <f>O27*Прайс!#REF!</f>
        <v>#REF!</v>
      </c>
      <c r="Q27" s="70">
        <f>O27*Прайс!K22</f>
        <v>0</v>
      </c>
      <c r="R27" s="57">
        <f t="shared" si="7"/>
        <v>0</v>
      </c>
      <c r="S27" s="58">
        <f>IF(R27=1,1+SUM($R$7:R26),0)</f>
        <v>0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1:34" ht="12.75">
      <c r="A28" s="79"/>
      <c r="B28" s="60" t="e">
        <f t="shared" si="1"/>
        <v>#REF!</v>
      </c>
      <c r="C28" s="189" t="e">
        <f ca="1" t="shared" si="2"/>
        <v>#REF!</v>
      </c>
      <c r="D28" s="190"/>
      <c r="E28" s="84" t="e">
        <f ca="1" t="shared" si="3"/>
        <v>#REF!</v>
      </c>
      <c r="F28" s="81" t="e">
        <f ca="1" t="shared" si="4"/>
        <v>#REF!</v>
      </c>
      <c r="G28" s="81" t="e">
        <f ca="1" t="shared" si="5"/>
        <v>#REF!</v>
      </c>
      <c r="H28" s="59" t="e">
        <f ca="1" t="shared" si="6"/>
        <v>#REF!</v>
      </c>
      <c r="I28" s="48"/>
      <c r="J28" s="48"/>
      <c r="K28" s="48"/>
      <c r="M28" s="70" t="str">
        <f>Прайс!B45</f>
        <v>HS003-26</v>
      </c>
      <c r="N28" s="69" t="str">
        <f>Прайс!D29</f>
        <v>Профиль монтажный 2200 мм, металлик серебристый </v>
      </c>
      <c r="O28" s="70">
        <f>Прайс!M29</f>
        <v>0</v>
      </c>
      <c r="P28" s="70" t="e">
        <f>O28*Прайс!#REF!</f>
        <v>#REF!</v>
      </c>
      <c r="Q28" s="70">
        <f>O28*Прайс!K26</f>
        <v>0</v>
      </c>
      <c r="R28" s="57">
        <f t="shared" si="7"/>
        <v>0</v>
      </c>
      <c r="S28" s="58">
        <f>IF(R28=1,1+SUM($R$7:R27),0)</f>
        <v>0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1:34" ht="12.75">
      <c r="A29" s="79"/>
      <c r="B29" s="60" t="e">
        <f t="shared" si="1"/>
        <v>#REF!</v>
      </c>
      <c r="C29" s="189" t="e">
        <f ca="1" t="shared" si="2"/>
        <v>#REF!</v>
      </c>
      <c r="D29" s="190"/>
      <c r="E29" s="84" t="e">
        <f ca="1" t="shared" si="3"/>
        <v>#REF!</v>
      </c>
      <c r="F29" s="81" t="e">
        <f ca="1" t="shared" si="4"/>
        <v>#REF!</v>
      </c>
      <c r="G29" s="81" t="e">
        <f ca="1" t="shared" si="5"/>
        <v>#REF!</v>
      </c>
      <c r="H29" s="59" t="e">
        <f ca="1" t="shared" si="6"/>
        <v>#REF!</v>
      </c>
      <c r="I29" s="48"/>
      <c r="J29" s="48"/>
      <c r="K29" s="48"/>
      <c r="M29" s="70">
        <f>Прайс!B46</f>
        <v>0</v>
      </c>
      <c r="N29" s="69">
        <f>Прайс!D30</f>
        <v>0</v>
      </c>
      <c r="O29" s="70">
        <f>Прайс!M30</f>
        <v>0</v>
      </c>
      <c r="P29" s="70" t="e">
        <f>O29*Прайс!#REF!</f>
        <v>#REF!</v>
      </c>
      <c r="Q29" s="70">
        <f>O29*Прайс!K24</f>
        <v>0</v>
      </c>
      <c r="R29" s="57">
        <f t="shared" si="7"/>
        <v>0</v>
      </c>
      <c r="S29" s="58">
        <f>IF(R29=1,1+SUM($R$7:R28),0)</f>
        <v>0</v>
      </c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12.75">
      <c r="A30" s="79"/>
      <c r="B30" s="60" t="e">
        <f t="shared" si="1"/>
        <v>#REF!</v>
      </c>
      <c r="C30" s="189" t="e">
        <f ca="1" t="shared" si="2"/>
        <v>#REF!</v>
      </c>
      <c r="D30" s="190"/>
      <c r="E30" s="84" t="e">
        <f ca="1" t="shared" si="3"/>
        <v>#REF!</v>
      </c>
      <c r="F30" s="81" t="e">
        <f ca="1" t="shared" si="4"/>
        <v>#REF!</v>
      </c>
      <c r="G30" s="81" t="e">
        <f ca="1" t="shared" si="5"/>
        <v>#REF!</v>
      </c>
      <c r="H30" s="59" t="e">
        <f ca="1" t="shared" si="6"/>
        <v>#REF!</v>
      </c>
      <c r="I30" s="48"/>
      <c r="J30" s="48"/>
      <c r="K30" s="48"/>
      <c r="M30" s="70">
        <f>Прайс!B47</f>
        <v>0</v>
      </c>
      <c r="N30" s="69">
        <f>Прайс!D31</f>
        <v>0</v>
      </c>
      <c r="O30" s="70">
        <f>Прайс!M31</f>
        <v>0</v>
      </c>
      <c r="P30" s="70" t="e">
        <f>O30*Прайс!#REF!</f>
        <v>#REF!</v>
      </c>
      <c r="Q30" s="70">
        <f>O30*Прайс!K25</f>
        <v>0</v>
      </c>
      <c r="R30" s="57">
        <f t="shared" si="7"/>
        <v>0</v>
      </c>
      <c r="S30" s="58">
        <f>IF(R30=1,1+SUM($R$7:R29),0)</f>
        <v>0</v>
      </c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2.75">
      <c r="A31" s="79"/>
      <c r="B31" s="60" t="e">
        <f t="shared" si="1"/>
        <v>#REF!</v>
      </c>
      <c r="C31" s="189" t="e">
        <f ca="1" t="shared" si="2"/>
        <v>#REF!</v>
      </c>
      <c r="D31" s="190"/>
      <c r="E31" s="84" t="e">
        <f ca="1" t="shared" si="3"/>
        <v>#REF!</v>
      </c>
      <c r="F31" s="81" t="e">
        <f ca="1" t="shared" si="4"/>
        <v>#REF!</v>
      </c>
      <c r="G31" s="81" t="e">
        <f ca="1" t="shared" si="5"/>
        <v>#REF!</v>
      </c>
      <c r="H31" s="59" t="e">
        <f ca="1" t="shared" si="6"/>
        <v>#REF!</v>
      </c>
      <c r="I31" s="48"/>
      <c r="J31" s="48"/>
      <c r="K31" s="48"/>
      <c r="M31" s="70" t="str">
        <f>Прайс!B48</f>
        <v>HS003-56</v>
      </c>
      <c r="N31" s="69" t="str">
        <f>Прайс!D32</f>
        <v>Профиль монтажный 2200 мм, черный муар</v>
      </c>
      <c r="O31" s="70">
        <f>Прайс!M32</f>
        <v>0</v>
      </c>
      <c r="P31" s="70" t="e">
        <f>O31*Прайс!#REF!</f>
        <v>#REF!</v>
      </c>
      <c r="Q31" s="70">
        <f>O31*Прайс!K26</f>
        <v>0</v>
      </c>
      <c r="R31" s="57">
        <f t="shared" si="7"/>
        <v>0</v>
      </c>
      <c r="S31" s="58">
        <f>IF(R31=1,1+SUM($R$7:R30),0)</f>
        <v>0</v>
      </c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34" ht="12.75">
      <c r="A32" s="79"/>
      <c r="B32" s="60" t="e">
        <f t="shared" si="1"/>
        <v>#REF!</v>
      </c>
      <c r="C32" s="189" t="e">
        <f ca="1" t="shared" si="2"/>
        <v>#REF!</v>
      </c>
      <c r="D32" s="190"/>
      <c r="E32" s="84" t="e">
        <f ca="1" t="shared" si="3"/>
        <v>#REF!</v>
      </c>
      <c r="F32" s="81" t="e">
        <f ca="1" t="shared" si="4"/>
        <v>#REF!</v>
      </c>
      <c r="G32" s="81" t="e">
        <f ca="1" t="shared" si="5"/>
        <v>#REF!</v>
      </c>
      <c r="H32" s="59" t="e">
        <f ca="1" t="shared" si="6"/>
        <v>#REF!</v>
      </c>
      <c r="I32" s="48"/>
      <c r="J32" s="48"/>
      <c r="K32" s="48"/>
      <c r="M32" s="70">
        <f>Прайс!B49</f>
        <v>0</v>
      </c>
      <c r="N32" s="69">
        <f>Прайс!D33</f>
        <v>0</v>
      </c>
      <c r="O32" s="70">
        <f>Прайс!M33</f>
        <v>0</v>
      </c>
      <c r="P32" s="70" t="e">
        <f>O32*Прайс!#REF!</f>
        <v>#REF!</v>
      </c>
      <c r="Q32" s="70">
        <f>O32*Прайс!K27</f>
        <v>0</v>
      </c>
      <c r="R32" s="57">
        <f t="shared" si="7"/>
        <v>0</v>
      </c>
      <c r="S32" s="58">
        <f>IF(R32=1,1+SUM($R$7:R31),0)</f>
        <v>0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spans="1:34" ht="12.75">
      <c r="A33" s="79"/>
      <c r="B33" s="60" t="e">
        <f t="shared" si="1"/>
        <v>#REF!</v>
      </c>
      <c r="C33" s="189" t="e">
        <f ca="1" t="shared" si="2"/>
        <v>#REF!</v>
      </c>
      <c r="D33" s="190"/>
      <c r="E33" s="84" t="e">
        <f ca="1" t="shared" si="3"/>
        <v>#REF!</v>
      </c>
      <c r="F33" s="81" t="e">
        <f ca="1" t="shared" si="4"/>
        <v>#REF!</v>
      </c>
      <c r="G33" s="81" t="e">
        <f ca="1" t="shared" si="5"/>
        <v>#REF!</v>
      </c>
      <c r="H33" s="59" t="e">
        <f ca="1" t="shared" si="6"/>
        <v>#REF!</v>
      </c>
      <c r="I33" s="48"/>
      <c r="J33" s="48"/>
      <c r="K33" s="48"/>
      <c r="M33" s="70">
        <f>Прайс!B50</f>
        <v>0</v>
      </c>
      <c r="N33" s="69">
        <f>Прайс!D34</f>
        <v>0</v>
      </c>
      <c r="O33" s="70">
        <f>Прайс!M34</f>
        <v>0</v>
      </c>
      <c r="P33" s="70" t="e">
        <f>O33*Прайс!#REF!</f>
        <v>#REF!</v>
      </c>
      <c r="Q33" s="70">
        <f>O33*Прайс!K28</f>
        <v>0</v>
      </c>
      <c r="R33" s="57">
        <f t="shared" si="7"/>
        <v>0</v>
      </c>
      <c r="S33" s="58">
        <f>IF(R33=1,1+SUM($R$7:R32),0)</f>
        <v>0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</row>
    <row r="34" spans="1:34" ht="12.75">
      <c r="A34" s="79"/>
      <c r="B34" s="60" t="e">
        <f t="shared" si="1"/>
        <v>#REF!</v>
      </c>
      <c r="C34" s="189" t="e">
        <f ca="1" t="shared" si="2"/>
        <v>#REF!</v>
      </c>
      <c r="D34" s="190"/>
      <c r="E34" s="84" t="e">
        <f ca="1" t="shared" si="3"/>
        <v>#REF!</v>
      </c>
      <c r="F34" s="81" t="e">
        <f ca="1" t="shared" si="4"/>
        <v>#REF!</v>
      </c>
      <c r="G34" s="81" t="e">
        <f ca="1" t="shared" si="5"/>
        <v>#REF!</v>
      </c>
      <c r="H34" s="59" t="e">
        <f ca="1" t="shared" si="6"/>
        <v>#REF!</v>
      </c>
      <c r="I34" s="48"/>
      <c r="J34" s="48"/>
      <c r="K34" s="48"/>
      <c r="M34" s="70" t="str">
        <f>Прайс!B51</f>
        <v>HS005-01</v>
      </c>
      <c r="N34" s="69" t="str">
        <f>Прайс!D35</f>
        <v>Рейка базовая 2400 мм, белый </v>
      </c>
      <c r="O34" s="70">
        <f>Прайс!M35</f>
        <v>0</v>
      </c>
      <c r="P34" s="70" t="e">
        <f>O34*Прайс!#REF!</f>
        <v>#REF!</v>
      </c>
      <c r="Q34" s="70">
        <f>O34*Прайс!K35</f>
        <v>0</v>
      </c>
      <c r="R34" s="57">
        <f t="shared" si="7"/>
        <v>0</v>
      </c>
      <c r="S34" s="58">
        <f>IF(R34=1,1+SUM($R$7:R33),0)</f>
        <v>0</v>
      </c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ht="12.75">
      <c r="A35" s="79"/>
      <c r="B35" s="60" t="e">
        <f t="shared" si="1"/>
        <v>#REF!</v>
      </c>
      <c r="C35" s="189" t="e">
        <f ca="1" t="shared" si="2"/>
        <v>#REF!</v>
      </c>
      <c r="D35" s="190"/>
      <c r="E35" s="84" t="e">
        <f ca="1" t="shared" si="3"/>
        <v>#REF!</v>
      </c>
      <c r="F35" s="81" t="e">
        <f ca="1" t="shared" si="4"/>
        <v>#REF!</v>
      </c>
      <c r="G35" s="81" t="e">
        <f ca="1" t="shared" si="5"/>
        <v>#REF!</v>
      </c>
      <c r="H35" s="59" t="e">
        <f ca="1" t="shared" si="6"/>
        <v>#REF!</v>
      </c>
      <c r="I35" s="48"/>
      <c r="J35" s="48"/>
      <c r="K35" s="48"/>
      <c r="M35" s="70">
        <f>Прайс!B52</f>
        <v>0</v>
      </c>
      <c r="N35" s="69">
        <f>Прайс!D36</f>
        <v>0</v>
      </c>
      <c r="O35" s="70">
        <f>Прайс!M36</f>
        <v>0</v>
      </c>
      <c r="P35" s="70" t="e">
        <f>O35*Прайс!#REF!</f>
        <v>#REF!</v>
      </c>
      <c r="Q35" s="70">
        <f>O35*Прайс!K30</f>
        <v>0</v>
      </c>
      <c r="R35" s="57">
        <f t="shared" si="7"/>
        <v>0</v>
      </c>
      <c r="S35" s="58">
        <f>IF(R35=1,1+SUM($R$7:R34),0)</f>
        <v>0</v>
      </c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ht="12.75">
      <c r="A36" s="79"/>
      <c r="B36" s="60" t="e">
        <f t="shared" si="1"/>
        <v>#REF!</v>
      </c>
      <c r="C36" s="189" t="e">
        <f ca="1" t="shared" si="2"/>
        <v>#REF!</v>
      </c>
      <c r="D36" s="190"/>
      <c r="E36" s="84" t="e">
        <f ca="1" t="shared" si="3"/>
        <v>#REF!</v>
      </c>
      <c r="F36" s="81" t="e">
        <f ca="1" t="shared" si="4"/>
        <v>#REF!</v>
      </c>
      <c r="G36" s="81" t="e">
        <f ca="1" t="shared" si="5"/>
        <v>#REF!</v>
      </c>
      <c r="H36" s="59" t="e">
        <f ca="1" t="shared" si="6"/>
        <v>#REF!</v>
      </c>
      <c r="I36" s="48"/>
      <c r="J36" s="48"/>
      <c r="K36" s="48"/>
      <c r="M36" s="70">
        <f>Прайс!B53</f>
        <v>0</v>
      </c>
      <c r="N36" s="69">
        <f>Прайс!D37</f>
        <v>0</v>
      </c>
      <c r="O36" s="70">
        <f>Прайс!M37</f>
        <v>0</v>
      </c>
      <c r="P36" s="70" t="e">
        <f>O36*Прайс!#REF!</f>
        <v>#REF!</v>
      </c>
      <c r="Q36" s="70">
        <f>O36*Прайс!K31</f>
        <v>0</v>
      </c>
      <c r="R36" s="57">
        <f t="shared" si="7"/>
        <v>0</v>
      </c>
      <c r="S36" s="58">
        <f>IF(R36=1,1+SUM($R$7:R35),0)</f>
        <v>0</v>
      </c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4" ht="12.75">
      <c r="A37" s="79"/>
      <c r="B37" s="60" t="e">
        <f t="shared" si="1"/>
        <v>#REF!</v>
      </c>
      <c r="C37" s="189" t="e">
        <f ca="1" t="shared" si="2"/>
        <v>#REF!</v>
      </c>
      <c r="D37" s="190"/>
      <c r="E37" s="84" t="e">
        <f ca="1" t="shared" si="3"/>
        <v>#REF!</v>
      </c>
      <c r="F37" s="81" t="e">
        <f ca="1" t="shared" si="4"/>
        <v>#REF!</v>
      </c>
      <c r="G37" s="81" t="e">
        <f ca="1" t="shared" si="5"/>
        <v>#REF!</v>
      </c>
      <c r="H37" s="59" t="e">
        <f ca="1" t="shared" si="6"/>
        <v>#REF!</v>
      </c>
      <c r="I37" s="48"/>
      <c r="J37" s="48"/>
      <c r="K37" s="48"/>
      <c r="M37" s="70" t="str">
        <f>Прайс!B54</f>
        <v>HS005-26</v>
      </c>
      <c r="N37" s="69" t="str">
        <f>Прайс!D38</f>
        <v>Рейка базовая 2400 мм, металлик серебристый</v>
      </c>
      <c r="O37" s="70">
        <f>Прайс!M38</f>
        <v>0</v>
      </c>
      <c r="P37" s="70" t="e">
        <f>O37*Прайс!#REF!</f>
        <v>#REF!</v>
      </c>
      <c r="Q37" s="70">
        <f>O37*Прайс!K35</f>
        <v>0</v>
      </c>
      <c r="R37" s="57">
        <f t="shared" si="7"/>
        <v>0</v>
      </c>
      <c r="S37" s="58">
        <f>IF(R37=1,1+SUM($R$7:R36),0)</f>
        <v>0</v>
      </c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1:34" ht="12.75">
      <c r="A38" s="79"/>
      <c r="B38" s="60" t="e">
        <f t="shared" si="1"/>
        <v>#REF!</v>
      </c>
      <c r="C38" s="189" t="e">
        <f ca="1" t="shared" si="2"/>
        <v>#REF!</v>
      </c>
      <c r="D38" s="190"/>
      <c r="E38" s="84" t="e">
        <f ca="1" t="shared" si="3"/>
        <v>#REF!</v>
      </c>
      <c r="F38" s="81" t="e">
        <f ca="1" t="shared" si="4"/>
        <v>#REF!</v>
      </c>
      <c r="G38" s="81" t="e">
        <f ca="1" t="shared" si="5"/>
        <v>#REF!</v>
      </c>
      <c r="H38" s="59" t="e">
        <f ca="1" t="shared" si="6"/>
        <v>#REF!</v>
      </c>
      <c r="I38" s="48"/>
      <c r="J38" s="48"/>
      <c r="K38" s="48"/>
      <c r="M38" s="70">
        <f>Прайс!B55</f>
        <v>0</v>
      </c>
      <c r="N38" s="69">
        <f>Прайс!D39</f>
        <v>0</v>
      </c>
      <c r="O38" s="70">
        <f>Прайс!M39</f>
        <v>0</v>
      </c>
      <c r="P38" s="70" t="e">
        <f>O38*Прайс!#REF!</f>
        <v>#REF!</v>
      </c>
      <c r="Q38" s="70">
        <f>O38*Прайс!K33</f>
        <v>0</v>
      </c>
      <c r="R38" s="57">
        <f t="shared" si="7"/>
        <v>0</v>
      </c>
      <c r="S38" s="58">
        <f>IF(R38=1,1+SUM($R$7:R37),0)</f>
        <v>0</v>
      </c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spans="1:34" ht="12.75">
      <c r="A39" s="79"/>
      <c r="B39" s="60" t="e">
        <f t="shared" si="1"/>
        <v>#REF!</v>
      </c>
      <c r="C39" s="189" t="e">
        <f ca="1" t="shared" si="2"/>
        <v>#REF!</v>
      </c>
      <c r="D39" s="190"/>
      <c r="E39" s="84" t="e">
        <f ca="1" t="shared" si="3"/>
        <v>#REF!</v>
      </c>
      <c r="F39" s="81" t="e">
        <f ca="1" t="shared" si="4"/>
        <v>#REF!</v>
      </c>
      <c r="G39" s="81" t="e">
        <f ca="1" t="shared" si="5"/>
        <v>#REF!</v>
      </c>
      <c r="H39" s="59" t="e">
        <f ca="1" t="shared" si="6"/>
        <v>#REF!</v>
      </c>
      <c r="I39" s="48"/>
      <c r="J39" s="48"/>
      <c r="K39" s="48"/>
      <c r="M39" s="70">
        <f>Прайс!B56</f>
        <v>0</v>
      </c>
      <c r="N39" s="69">
        <f>Прайс!D40</f>
        <v>0</v>
      </c>
      <c r="O39" s="70">
        <f>Прайс!M40</f>
        <v>0</v>
      </c>
      <c r="P39" s="70" t="e">
        <f>O39*Прайс!#REF!</f>
        <v>#REF!</v>
      </c>
      <c r="Q39" s="70">
        <f>O39*Прайс!K34</f>
        <v>0</v>
      </c>
      <c r="R39" s="57">
        <f t="shared" si="7"/>
        <v>0</v>
      </c>
      <c r="S39" s="58">
        <f>IF(R39=1,1+SUM($R$7:R38),0)</f>
        <v>0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</row>
    <row r="40" spans="1:34" ht="12.75">
      <c r="A40" s="79"/>
      <c r="B40" s="60" t="e">
        <f t="shared" si="1"/>
        <v>#REF!</v>
      </c>
      <c r="C40" s="189" t="e">
        <f ca="1" t="shared" si="2"/>
        <v>#REF!</v>
      </c>
      <c r="D40" s="190"/>
      <c r="E40" s="84" t="e">
        <f ca="1" t="shared" si="3"/>
        <v>#REF!</v>
      </c>
      <c r="F40" s="81" t="e">
        <f ca="1" t="shared" si="4"/>
        <v>#REF!</v>
      </c>
      <c r="G40" s="81" t="e">
        <f ca="1" t="shared" si="5"/>
        <v>#REF!</v>
      </c>
      <c r="H40" s="59" t="e">
        <f ca="1" t="shared" si="6"/>
        <v>#REF!</v>
      </c>
      <c r="I40" s="48"/>
      <c r="J40" s="48"/>
      <c r="K40" s="48"/>
      <c r="M40" s="70" t="str">
        <f>Прайс!B57</f>
        <v>HS005-56</v>
      </c>
      <c r="N40" s="69" t="str">
        <f>Прайс!D41</f>
        <v>Рейка базовая 2400 мм, 
черный муар </v>
      </c>
      <c r="O40" s="70">
        <f>Прайс!M41</f>
        <v>0</v>
      </c>
      <c r="P40" s="70" t="e">
        <f>O40*Прайс!#REF!</f>
        <v>#REF!</v>
      </c>
      <c r="Q40" s="70">
        <f>O40*Прайс!K35</f>
        <v>0</v>
      </c>
      <c r="R40" s="57">
        <f t="shared" si="7"/>
        <v>0</v>
      </c>
      <c r="S40" s="58">
        <f>IF(R40=1,1+SUM($R$7:R39),0)</f>
        <v>0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</row>
    <row r="41" spans="1:34" ht="12.75">
      <c r="A41" s="79"/>
      <c r="B41" s="60" t="e">
        <f t="shared" si="1"/>
        <v>#REF!</v>
      </c>
      <c r="C41" s="189" t="e">
        <f ca="1" t="shared" si="2"/>
        <v>#REF!</v>
      </c>
      <c r="D41" s="190"/>
      <c r="E41" s="84" t="e">
        <f ca="1" t="shared" si="3"/>
        <v>#REF!</v>
      </c>
      <c r="F41" s="81" t="e">
        <f ca="1" t="shared" si="4"/>
        <v>#REF!</v>
      </c>
      <c r="G41" s="81" t="e">
        <f ca="1" t="shared" si="5"/>
        <v>#REF!</v>
      </c>
      <c r="H41" s="59" t="e">
        <f ca="1" t="shared" si="6"/>
        <v>#REF!</v>
      </c>
      <c r="I41" s="48"/>
      <c r="J41" s="48"/>
      <c r="K41" s="48"/>
      <c r="M41" s="70">
        <f>Прайс!B58</f>
        <v>0</v>
      </c>
      <c r="N41" s="69">
        <f>Прайс!D42</f>
        <v>0</v>
      </c>
      <c r="O41" s="70">
        <f>Прайс!M42</f>
        <v>0</v>
      </c>
      <c r="P41" s="70" t="e">
        <f>O41*Прайс!#REF!</f>
        <v>#REF!</v>
      </c>
      <c r="Q41" s="70">
        <f>O41*Прайс!K36</f>
        <v>0</v>
      </c>
      <c r="R41" s="57">
        <f t="shared" si="7"/>
        <v>0</v>
      </c>
      <c r="S41" s="58">
        <f>IF(R41=1,1+SUM($R$7:R40),0)</f>
        <v>0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spans="1:34" ht="12.75">
      <c r="A42" s="79"/>
      <c r="B42" s="60" t="e">
        <f t="shared" si="1"/>
        <v>#REF!</v>
      </c>
      <c r="C42" s="189" t="e">
        <f ca="1" t="shared" si="2"/>
        <v>#REF!</v>
      </c>
      <c r="D42" s="190"/>
      <c r="E42" s="84" t="e">
        <f ca="1" t="shared" si="3"/>
        <v>#REF!</v>
      </c>
      <c r="F42" s="81" t="e">
        <f ca="1" t="shared" si="4"/>
        <v>#REF!</v>
      </c>
      <c r="G42" s="81" t="e">
        <f ca="1" t="shared" si="5"/>
        <v>#REF!</v>
      </c>
      <c r="H42" s="59" t="e">
        <f ca="1" t="shared" si="6"/>
        <v>#REF!</v>
      </c>
      <c r="I42" s="48"/>
      <c r="J42" s="48"/>
      <c r="K42" s="48"/>
      <c r="M42" s="70">
        <f>Прайс!B59</f>
        <v>0</v>
      </c>
      <c r="N42" s="69">
        <f>Прайс!D43</f>
        <v>0</v>
      </c>
      <c r="O42" s="70">
        <f>Прайс!M43</f>
        <v>0</v>
      </c>
      <c r="P42" s="70" t="e">
        <f>O42*Прайс!#REF!</f>
        <v>#REF!</v>
      </c>
      <c r="Q42" s="70">
        <f>O42*Прайс!K37</f>
        <v>0</v>
      </c>
      <c r="R42" s="57">
        <f t="shared" si="7"/>
        <v>0</v>
      </c>
      <c r="S42" s="58">
        <f>IF(R42=1,1+SUM($R$7:R41),0)</f>
        <v>0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:34" ht="12.75">
      <c r="A43" s="79"/>
      <c r="B43" s="60" t="e">
        <f t="shared" si="1"/>
        <v>#REF!</v>
      </c>
      <c r="C43" s="189" t="e">
        <f ca="1" t="shared" si="2"/>
        <v>#REF!</v>
      </c>
      <c r="D43" s="190"/>
      <c r="E43" s="84" t="e">
        <f ca="1" t="shared" si="3"/>
        <v>#REF!</v>
      </c>
      <c r="F43" s="81" t="e">
        <f ca="1" t="shared" si="4"/>
        <v>#REF!</v>
      </c>
      <c r="G43" s="81" t="e">
        <f ca="1" t="shared" si="5"/>
        <v>#REF!</v>
      </c>
      <c r="H43" s="59" t="e">
        <f ca="1" t="shared" si="6"/>
        <v>#REF!</v>
      </c>
      <c r="I43" s="48"/>
      <c r="J43" s="48"/>
      <c r="K43" s="48"/>
      <c r="M43" s="70" t="str">
        <f>Прайс!B60</f>
        <v>HS004-01</v>
      </c>
      <c r="N43" s="69" t="str">
        <f>Прайс!D44</f>
        <v>Рейка базовая 1500 мм, белый </v>
      </c>
      <c r="O43" s="70">
        <f>Прайс!M44</f>
        <v>0</v>
      </c>
      <c r="P43" s="70" t="e">
        <f>O43*Прайс!#REF!</f>
        <v>#REF!</v>
      </c>
      <c r="Q43" s="70">
        <f>O43*Прайс!K44</f>
        <v>0</v>
      </c>
      <c r="R43" s="57">
        <f t="shared" si="7"/>
        <v>0</v>
      </c>
      <c r="S43" s="58">
        <f>IF(R43=1,1+SUM($R$7:R42),0)</f>
        <v>0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</row>
    <row r="44" spans="1:34" ht="12.75">
      <c r="A44" s="79"/>
      <c r="B44" s="60" t="e">
        <f t="shared" si="1"/>
        <v>#REF!</v>
      </c>
      <c r="C44" s="189" t="e">
        <f ca="1" t="shared" si="2"/>
        <v>#REF!</v>
      </c>
      <c r="D44" s="190"/>
      <c r="E44" s="84" t="e">
        <f ca="1" t="shared" si="3"/>
        <v>#REF!</v>
      </c>
      <c r="F44" s="81" t="e">
        <f ca="1" t="shared" si="4"/>
        <v>#REF!</v>
      </c>
      <c r="G44" s="81" t="e">
        <f ca="1" t="shared" si="5"/>
        <v>#REF!</v>
      </c>
      <c r="H44" s="59" t="e">
        <f ca="1" t="shared" si="6"/>
        <v>#REF!</v>
      </c>
      <c r="I44" s="48"/>
      <c r="J44" s="48"/>
      <c r="K44" s="48"/>
      <c r="M44" s="70">
        <f>Прайс!B61</f>
        <v>0</v>
      </c>
      <c r="N44" s="69">
        <f>Прайс!D45</f>
        <v>0</v>
      </c>
      <c r="O44" s="70">
        <f>Прайс!M45</f>
        <v>0</v>
      </c>
      <c r="P44" s="70" t="e">
        <f>O44*Прайс!#REF!</f>
        <v>#REF!</v>
      </c>
      <c r="Q44" s="70">
        <f>O44*Прайс!K39</f>
        <v>0</v>
      </c>
      <c r="R44" s="57">
        <f t="shared" si="7"/>
        <v>0</v>
      </c>
      <c r="S44" s="58">
        <f>IF(R44=1,1+SUM($R$7:R43),0)</f>
        <v>0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</row>
    <row r="45" spans="1:34" ht="12.75">
      <c r="A45" s="79"/>
      <c r="B45" s="60" t="e">
        <f aca="true" t="shared" si="8" ref="B45:B61">IF(B44=" "," ",IF(B44=$R$538," ",B44+1))</f>
        <v>#REF!</v>
      </c>
      <c r="C45" s="189" t="e">
        <f ca="1" t="shared" si="2"/>
        <v>#REF!</v>
      </c>
      <c r="D45" s="190"/>
      <c r="E45" s="84" t="e">
        <f ca="1" t="shared" si="3"/>
        <v>#REF!</v>
      </c>
      <c r="F45" s="81" t="e">
        <f ca="1" t="shared" si="4"/>
        <v>#REF!</v>
      </c>
      <c r="G45" s="81" t="e">
        <f ca="1" t="shared" si="5"/>
        <v>#REF!</v>
      </c>
      <c r="H45" s="59" t="e">
        <f ca="1" t="shared" si="6"/>
        <v>#REF!</v>
      </c>
      <c r="I45" s="48"/>
      <c r="J45" s="48"/>
      <c r="K45" s="48"/>
      <c r="M45" s="70">
        <f>Прайс!B62</f>
        <v>0</v>
      </c>
      <c r="N45" s="69">
        <f>Прайс!D46</f>
        <v>0</v>
      </c>
      <c r="O45" s="70">
        <f>Прайс!M46</f>
        <v>0</v>
      </c>
      <c r="P45" s="70" t="e">
        <f>O45*Прайс!#REF!</f>
        <v>#REF!</v>
      </c>
      <c r="Q45" s="70">
        <f>O45*Прайс!K40</f>
        <v>0</v>
      </c>
      <c r="R45" s="57">
        <f t="shared" si="7"/>
        <v>0</v>
      </c>
      <c r="S45" s="58">
        <f>IF(R45=1,1+SUM($R$7:R44),0)</f>
        <v>0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</row>
    <row r="46" spans="1:34" ht="12.75">
      <c r="A46" s="79"/>
      <c r="B46" s="60" t="e">
        <f t="shared" si="8"/>
        <v>#REF!</v>
      </c>
      <c r="C46" s="189" t="e">
        <f ca="1" t="shared" si="2"/>
        <v>#REF!</v>
      </c>
      <c r="D46" s="190"/>
      <c r="E46" s="84" t="e">
        <f ca="1" t="shared" si="3"/>
        <v>#REF!</v>
      </c>
      <c r="F46" s="81" t="e">
        <f ca="1" t="shared" si="4"/>
        <v>#REF!</v>
      </c>
      <c r="G46" s="81" t="e">
        <f ca="1" t="shared" si="5"/>
        <v>#REF!</v>
      </c>
      <c r="H46" s="59" t="e">
        <f ca="1" t="shared" si="6"/>
        <v>#REF!</v>
      </c>
      <c r="I46" s="48"/>
      <c r="J46" s="48"/>
      <c r="K46" s="48"/>
      <c r="M46" s="70" t="str">
        <f>Прайс!B63</f>
        <v>HS004-26</v>
      </c>
      <c r="N46" s="69" t="str">
        <f>Прайс!D47</f>
        <v>Рейка базовая 1500 мм, металлик серебристый </v>
      </c>
      <c r="O46" s="70">
        <f>Прайс!M47</f>
        <v>0</v>
      </c>
      <c r="P46" s="70" t="e">
        <f>O46*Прайс!#REF!</f>
        <v>#REF!</v>
      </c>
      <c r="Q46" s="70">
        <f>O46*Прайс!K44</f>
        <v>0</v>
      </c>
      <c r="R46" s="57">
        <f t="shared" si="7"/>
        <v>0</v>
      </c>
      <c r="S46" s="58">
        <f>IF(R46=1,1+SUM($R$7:R45),0)</f>
        <v>0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</row>
    <row r="47" spans="1:34" ht="12.75" customHeight="1">
      <c r="A47" s="79"/>
      <c r="B47" s="60" t="e">
        <f t="shared" si="8"/>
        <v>#REF!</v>
      </c>
      <c r="C47" s="189" t="e">
        <f ca="1" t="shared" si="2"/>
        <v>#REF!</v>
      </c>
      <c r="D47" s="190"/>
      <c r="E47" s="84" t="e">
        <f ca="1" t="shared" si="3"/>
        <v>#REF!</v>
      </c>
      <c r="F47" s="81" t="e">
        <f ca="1" t="shared" si="4"/>
        <v>#REF!</v>
      </c>
      <c r="G47" s="81" t="e">
        <f ca="1" t="shared" si="5"/>
        <v>#REF!</v>
      </c>
      <c r="H47" s="59" t="e">
        <f ca="1" t="shared" si="6"/>
        <v>#REF!</v>
      </c>
      <c r="I47" s="48"/>
      <c r="J47" s="48"/>
      <c r="K47" s="48"/>
      <c r="M47" s="70">
        <f>Прайс!B64</f>
        <v>0</v>
      </c>
      <c r="N47" s="69">
        <f>Прайс!D48</f>
        <v>0</v>
      </c>
      <c r="O47" s="70">
        <f>Прайс!M48</f>
        <v>0</v>
      </c>
      <c r="P47" s="70" t="e">
        <f>O47*Прайс!#REF!</f>
        <v>#REF!</v>
      </c>
      <c r="Q47" s="70">
        <f>O47*Прайс!K42</f>
        <v>0</v>
      </c>
      <c r="R47" s="57">
        <f t="shared" si="7"/>
        <v>0</v>
      </c>
      <c r="S47" s="58">
        <f>IF(R47=1,1+SUM($R$7:R46),0)</f>
        <v>0</v>
      </c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</row>
    <row r="48" spans="1:34" ht="12.75" customHeight="1">
      <c r="A48" s="79"/>
      <c r="B48" s="60" t="e">
        <f t="shared" si="8"/>
        <v>#REF!</v>
      </c>
      <c r="C48" s="189" t="e">
        <f ca="1" t="shared" si="2"/>
        <v>#REF!</v>
      </c>
      <c r="D48" s="190"/>
      <c r="E48" s="84" t="e">
        <f ca="1" t="shared" si="3"/>
        <v>#REF!</v>
      </c>
      <c r="F48" s="81" t="e">
        <f ca="1" t="shared" si="4"/>
        <v>#REF!</v>
      </c>
      <c r="G48" s="81" t="e">
        <f ca="1" t="shared" si="5"/>
        <v>#REF!</v>
      </c>
      <c r="H48" s="59" t="e">
        <f ca="1" t="shared" si="6"/>
        <v>#REF!</v>
      </c>
      <c r="I48" s="48"/>
      <c r="J48" s="48"/>
      <c r="K48" s="48"/>
      <c r="M48" s="70">
        <f>Прайс!B65</f>
        <v>0</v>
      </c>
      <c r="N48" s="69">
        <f>Прайс!D49</f>
        <v>0</v>
      </c>
      <c r="O48" s="70">
        <f>Прайс!M49</f>
        <v>0</v>
      </c>
      <c r="P48" s="70" t="e">
        <f>O48*Прайс!#REF!</f>
        <v>#REF!</v>
      </c>
      <c r="Q48" s="70">
        <f>O48*Прайс!K43</f>
        <v>0</v>
      </c>
      <c r="R48" s="57">
        <f t="shared" si="7"/>
        <v>0</v>
      </c>
      <c r="S48" s="58">
        <f>IF(R48=1,1+SUM($R$7:R47),0)</f>
        <v>0</v>
      </c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spans="1:34" ht="12.75" customHeight="1">
      <c r="A49" s="79"/>
      <c r="B49" s="60" t="e">
        <f t="shared" si="8"/>
        <v>#REF!</v>
      </c>
      <c r="C49" s="189" t="e">
        <f ca="1" t="shared" si="2"/>
        <v>#REF!</v>
      </c>
      <c r="D49" s="190"/>
      <c r="E49" s="84" t="e">
        <f ca="1" t="shared" si="3"/>
        <v>#REF!</v>
      </c>
      <c r="F49" s="81" t="e">
        <f ca="1" t="shared" si="4"/>
        <v>#REF!</v>
      </c>
      <c r="G49" s="81" t="e">
        <f ca="1" t="shared" si="5"/>
        <v>#REF!</v>
      </c>
      <c r="H49" s="59" t="e">
        <f ca="1" t="shared" si="6"/>
        <v>#REF!</v>
      </c>
      <c r="I49" s="48"/>
      <c r="J49" s="48"/>
      <c r="K49" s="48"/>
      <c r="M49" s="70" t="str">
        <f>Прайс!B66</f>
        <v>HS004-56</v>
      </c>
      <c r="N49" s="69" t="str">
        <f>Прайс!D50</f>
        <v>Рейка базовая 1500 мм, 
черный муар </v>
      </c>
      <c r="O49" s="70">
        <f>Прайс!M50</f>
        <v>0</v>
      </c>
      <c r="P49" s="70" t="e">
        <f>O49*Прайс!#REF!</f>
        <v>#REF!</v>
      </c>
      <c r="Q49" s="70">
        <f>O49*Прайс!K44</f>
        <v>0</v>
      </c>
      <c r="R49" s="57">
        <f t="shared" si="7"/>
        <v>0</v>
      </c>
      <c r="S49" s="58">
        <f>IF(R49=1,1+SUM($R$7:R48),0)</f>
        <v>0</v>
      </c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</row>
    <row r="50" spans="1:34" ht="12.75" customHeight="1">
      <c r="A50" s="79"/>
      <c r="B50" s="60" t="e">
        <f t="shared" si="8"/>
        <v>#REF!</v>
      </c>
      <c r="C50" s="189" t="e">
        <f ca="1" t="shared" si="2"/>
        <v>#REF!</v>
      </c>
      <c r="D50" s="190"/>
      <c r="E50" s="84" t="e">
        <f ca="1" t="shared" si="3"/>
        <v>#REF!</v>
      </c>
      <c r="F50" s="81" t="e">
        <f ca="1" t="shared" si="4"/>
        <v>#REF!</v>
      </c>
      <c r="G50" s="81" t="e">
        <f ca="1" t="shared" si="5"/>
        <v>#REF!</v>
      </c>
      <c r="H50" s="59" t="e">
        <f ca="1" t="shared" si="6"/>
        <v>#REF!</v>
      </c>
      <c r="I50" s="48"/>
      <c r="J50" s="48"/>
      <c r="K50" s="48"/>
      <c r="M50" s="70">
        <f>Прайс!B67</f>
        <v>0</v>
      </c>
      <c r="N50" s="69">
        <f>Прайс!D51</f>
        <v>0</v>
      </c>
      <c r="O50" s="70">
        <f>Прайс!M51</f>
        <v>0</v>
      </c>
      <c r="P50" s="70" t="e">
        <f>O50*Прайс!#REF!</f>
        <v>#REF!</v>
      </c>
      <c r="Q50" s="70">
        <f>O50*Прайс!K45</f>
        <v>0</v>
      </c>
      <c r="R50" s="57">
        <f t="shared" si="7"/>
        <v>0</v>
      </c>
      <c r="S50" s="58">
        <f>IF(R50=1,1+SUM($R$7:R49),0)</f>
        <v>0</v>
      </c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</row>
    <row r="51" spans="1:34" ht="12.75" customHeight="1">
      <c r="A51" s="79"/>
      <c r="B51" s="60" t="e">
        <f t="shared" si="8"/>
        <v>#REF!</v>
      </c>
      <c r="C51" s="189" t="e">
        <f ca="1" t="shared" si="2"/>
        <v>#REF!</v>
      </c>
      <c r="D51" s="190"/>
      <c r="E51" s="84" t="e">
        <f ca="1" t="shared" si="3"/>
        <v>#REF!</v>
      </c>
      <c r="F51" s="81" t="e">
        <f ca="1" t="shared" si="4"/>
        <v>#REF!</v>
      </c>
      <c r="G51" s="81" t="e">
        <f ca="1" t="shared" si="5"/>
        <v>#REF!</v>
      </c>
      <c r="H51" s="59" t="e">
        <f ca="1" t="shared" si="6"/>
        <v>#REF!</v>
      </c>
      <c r="I51" s="48"/>
      <c r="J51" s="48"/>
      <c r="K51" s="48"/>
      <c r="M51" s="70">
        <f>Прайс!B68</f>
        <v>0</v>
      </c>
      <c r="N51" s="69">
        <f>Прайс!D52</f>
        <v>0</v>
      </c>
      <c r="O51" s="70">
        <f>Прайс!M52</f>
        <v>0</v>
      </c>
      <c r="P51" s="70" t="e">
        <f>O51*Прайс!#REF!</f>
        <v>#REF!</v>
      </c>
      <c r="Q51" s="70">
        <f>O51*Прайс!K46</f>
        <v>0</v>
      </c>
      <c r="R51" s="57">
        <f t="shared" si="7"/>
        <v>0</v>
      </c>
      <c r="S51" s="58">
        <f>IF(R51=1,1+SUM($R$7:R50),0)</f>
        <v>0</v>
      </c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</row>
    <row r="52" spans="1:34" ht="12.75" customHeight="1">
      <c r="A52" s="79"/>
      <c r="B52" s="60" t="e">
        <f t="shared" si="8"/>
        <v>#REF!</v>
      </c>
      <c r="C52" s="189" t="e">
        <f ca="1" t="shared" si="2"/>
        <v>#REF!</v>
      </c>
      <c r="D52" s="190"/>
      <c r="E52" s="84" t="e">
        <f ca="1" t="shared" si="3"/>
        <v>#REF!</v>
      </c>
      <c r="F52" s="81" t="e">
        <f ca="1" t="shared" si="4"/>
        <v>#REF!</v>
      </c>
      <c r="G52" s="81" t="e">
        <f ca="1" t="shared" si="5"/>
        <v>#REF!</v>
      </c>
      <c r="H52" s="59" t="e">
        <f ca="1" t="shared" si="6"/>
        <v>#REF!</v>
      </c>
      <c r="I52" s="54"/>
      <c r="J52" s="54"/>
      <c r="K52" s="48"/>
      <c r="M52" s="70" t="str">
        <f>Прайс!B69</f>
        <v>HS050-01</v>
      </c>
      <c r="N52" s="69" t="str">
        <f>Прайс!D53</f>
        <v>Кронштейн универсальный 300 мм, белый </v>
      </c>
      <c r="O52" s="70">
        <f>Прайс!M53</f>
        <v>0</v>
      </c>
      <c r="P52" s="70" t="e">
        <f>O52*Прайс!#REF!</f>
        <v>#REF!</v>
      </c>
      <c r="Q52" s="70">
        <f>O52*Прайс!K53</f>
        <v>0</v>
      </c>
      <c r="R52" s="57">
        <f t="shared" si="7"/>
        <v>0</v>
      </c>
      <c r="S52" s="58">
        <f>IF(R52=1,1+SUM($R$7:R51),0)</f>
        <v>0</v>
      </c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spans="1:34" ht="12.75" customHeight="1">
      <c r="A53" s="79"/>
      <c r="B53" s="60" t="e">
        <f t="shared" si="8"/>
        <v>#REF!</v>
      </c>
      <c r="C53" s="189" t="e">
        <f ca="1" t="shared" si="2"/>
        <v>#REF!</v>
      </c>
      <c r="D53" s="190"/>
      <c r="E53" s="84" t="e">
        <f ca="1" t="shared" si="3"/>
        <v>#REF!</v>
      </c>
      <c r="F53" s="81" t="e">
        <f ca="1" t="shared" si="4"/>
        <v>#REF!</v>
      </c>
      <c r="G53" s="81" t="e">
        <f ca="1" t="shared" si="5"/>
        <v>#REF!</v>
      </c>
      <c r="H53" s="59" t="e">
        <f ca="1" t="shared" si="6"/>
        <v>#REF!</v>
      </c>
      <c r="I53" s="54"/>
      <c r="J53" s="54"/>
      <c r="K53" s="48"/>
      <c r="M53" s="70">
        <f>Прайс!B70</f>
        <v>0</v>
      </c>
      <c r="N53" s="69">
        <f>Прайс!D54</f>
        <v>0</v>
      </c>
      <c r="O53" s="70">
        <f>Прайс!M54</f>
        <v>0</v>
      </c>
      <c r="P53" s="70" t="e">
        <f>O53*Прайс!#REF!</f>
        <v>#REF!</v>
      </c>
      <c r="Q53" s="70">
        <f>O53*Прайс!K48</f>
        <v>0</v>
      </c>
      <c r="R53" s="57">
        <f t="shared" si="7"/>
        <v>0</v>
      </c>
      <c r="S53" s="58">
        <f>IF(R53=1,1+SUM($R$7:R52),0)</f>
        <v>0</v>
      </c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spans="1:34" ht="12.75" customHeight="1">
      <c r="A54" s="79"/>
      <c r="B54" s="60" t="e">
        <f t="shared" si="8"/>
        <v>#REF!</v>
      </c>
      <c r="C54" s="189" t="e">
        <f ca="1" t="shared" si="2"/>
        <v>#REF!</v>
      </c>
      <c r="D54" s="190"/>
      <c r="E54" s="84" t="e">
        <f ca="1" t="shared" si="3"/>
        <v>#REF!</v>
      </c>
      <c r="F54" s="81" t="e">
        <f ca="1" t="shared" si="4"/>
        <v>#REF!</v>
      </c>
      <c r="G54" s="81" t="e">
        <f ca="1" t="shared" si="5"/>
        <v>#REF!</v>
      </c>
      <c r="H54" s="59" t="e">
        <f ca="1" t="shared" si="6"/>
        <v>#REF!</v>
      </c>
      <c r="I54" s="54"/>
      <c r="J54" s="54"/>
      <c r="K54" s="48"/>
      <c r="M54" s="70">
        <f>Прайс!B71</f>
        <v>0</v>
      </c>
      <c r="N54" s="69">
        <f>Прайс!D55</f>
        <v>0</v>
      </c>
      <c r="O54" s="70">
        <f>Прайс!M55</f>
        <v>0</v>
      </c>
      <c r="P54" s="70" t="e">
        <f>O54*Прайс!#REF!</f>
        <v>#REF!</v>
      </c>
      <c r="Q54" s="70">
        <f>O54*Прайс!K49</f>
        <v>0</v>
      </c>
      <c r="R54" s="57">
        <f t="shared" si="7"/>
        <v>0</v>
      </c>
      <c r="S54" s="58">
        <f>IF(R54=1,1+SUM($R$7:R53),0)</f>
        <v>0</v>
      </c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spans="1:34" ht="12.75" customHeight="1">
      <c r="A55" s="79"/>
      <c r="B55" s="60" t="e">
        <f t="shared" si="8"/>
        <v>#REF!</v>
      </c>
      <c r="C55" s="189" t="e">
        <f ca="1" t="shared" si="2"/>
        <v>#REF!</v>
      </c>
      <c r="D55" s="190"/>
      <c r="E55" s="84" t="e">
        <f ca="1" t="shared" si="3"/>
        <v>#REF!</v>
      </c>
      <c r="F55" s="81" t="e">
        <f ca="1" t="shared" si="4"/>
        <v>#REF!</v>
      </c>
      <c r="G55" s="81" t="e">
        <f ca="1" t="shared" si="5"/>
        <v>#REF!</v>
      </c>
      <c r="H55" s="59" t="e">
        <f ca="1" t="shared" si="6"/>
        <v>#REF!</v>
      </c>
      <c r="I55" s="55"/>
      <c r="J55" s="54"/>
      <c r="K55" s="48"/>
      <c r="M55" s="70" t="str">
        <f>Прайс!B72</f>
        <v>HS050-26</v>
      </c>
      <c r="N55" s="69" t="str">
        <f>Прайс!D56</f>
        <v>Кронштейн универсальный 300 мм, металлик серебристый </v>
      </c>
      <c r="O55" s="70">
        <f>Прайс!M56</f>
        <v>0</v>
      </c>
      <c r="P55" s="70" t="e">
        <f>O55*Прайс!#REF!</f>
        <v>#REF!</v>
      </c>
      <c r="Q55" s="70">
        <f>O55*Прайс!K53</f>
        <v>0</v>
      </c>
      <c r="R55" s="57">
        <f t="shared" si="7"/>
        <v>0</v>
      </c>
      <c r="S55" s="58">
        <f>IF(R55=1,1+SUM($R$7:R54),0)</f>
        <v>0</v>
      </c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</row>
    <row r="56" spans="1:34" ht="12.75" customHeight="1">
      <c r="A56" s="79"/>
      <c r="B56" s="60" t="e">
        <f t="shared" si="8"/>
        <v>#REF!</v>
      </c>
      <c r="C56" s="189" t="e">
        <f ca="1" t="shared" si="2"/>
        <v>#REF!</v>
      </c>
      <c r="D56" s="190"/>
      <c r="E56" s="84" t="e">
        <f ca="1" t="shared" si="3"/>
        <v>#REF!</v>
      </c>
      <c r="F56" s="81" t="e">
        <f ca="1" t="shared" si="4"/>
        <v>#REF!</v>
      </c>
      <c r="G56" s="81" t="e">
        <f ca="1" t="shared" si="5"/>
        <v>#REF!</v>
      </c>
      <c r="H56" s="59" t="e">
        <f ca="1" t="shared" si="6"/>
        <v>#REF!</v>
      </c>
      <c r="I56" s="54"/>
      <c r="J56" s="54"/>
      <c r="K56" s="48"/>
      <c r="M56" s="70">
        <f>Прайс!B73</f>
        <v>0</v>
      </c>
      <c r="N56" s="69">
        <f>Прайс!D57</f>
        <v>0</v>
      </c>
      <c r="O56" s="70">
        <f>Прайс!M57</f>
        <v>0</v>
      </c>
      <c r="P56" s="70" t="e">
        <f>O56*Прайс!#REF!</f>
        <v>#REF!</v>
      </c>
      <c r="Q56" s="70">
        <f>O56*Прайс!K51</f>
        <v>0</v>
      </c>
      <c r="R56" s="57">
        <f t="shared" si="7"/>
        <v>0</v>
      </c>
      <c r="S56" s="58">
        <f>IF(R56=1,1+SUM($R$7:R55),0)</f>
        <v>0</v>
      </c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</row>
    <row r="57" spans="1:34" ht="12.75" customHeight="1">
      <c r="A57" s="79"/>
      <c r="B57" s="60" t="e">
        <f t="shared" si="8"/>
        <v>#REF!</v>
      </c>
      <c r="C57" s="189" t="e">
        <f ca="1" t="shared" si="2"/>
        <v>#REF!</v>
      </c>
      <c r="D57" s="190"/>
      <c r="E57" s="84" t="e">
        <f ca="1" t="shared" si="3"/>
        <v>#REF!</v>
      </c>
      <c r="F57" s="81" t="e">
        <f ca="1" t="shared" si="4"/>
        <v>#REF!</v>
      </c>
      <c r="G57" s="81" t="e">
        <f ca="1" t="shared" si="5"/>
        <v>#REF!</v>
      </c>
      <c r="H57" s="59" t="e">
        <f ca="1" t="shared" si="6"/>
        <v>#REF!</v>
      </c>
      <c r="I57" s="54"/>
      <c r="J57" s="54"/>
      <c r="K57" s="48"/>
      <c r="M57" s="70">
        <f>Прайс!B74</f>
        <v>0</v>
      </c>
      <c r="N57" s="69">
        <f>Прайс!D58</f>
        <v>0</v>
      </c>
      <c r="O57" s="70">
        <f>Прайс!M58</f>
        <v>0</v>
      </c>
      <c r="P57" s="70" t="e">
        <f>O57*Прайс!#REF!</f>
        <v>#REF!</v>
      </c>
      <c r="Q57" s="70">
        <f>O57*Прайс!K52</f>
        <v>0</v>
      </c>
      <c r="R57" s="57">
        <f t="shared" si="7"/>
        <v>0</v>
      </c>
      <c r="S57" s="58">
        <f>IF(R57=1,1+SUM($R$7:R56),0)</f>
        <v>0</v>
      </c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</row>
    <row r="58" spans="1:34" ht="12.75" customHeight="1">
      <c r="A58" s="79"/>
      <c r="B58" s="60" t="e">
        <f t="shared" si="8"/>
        <v>#REF!</v>
      </c>
      <c r="C58" s="189" t="e">
        <f ca="1" t="shared" si="2"/>
        <v>#REF!</v>
      </c>
      <c r="D58" s="190"/>
      <c r="E58" s="84" t="e">
        <f ca="1" t="shared" si="3"/>
        <v>#REF!</v>
      </c>
      <c r="F58" s="81" t="e">
        <f ca="1" t="shared" si="4"/>
        <v>#REF!</v>
      </c>
      <c r="G58" s="81" t="e">
        <f ca="1" t="shared" si="5"/>
        <v>#REF!</v>
      </c>
      <c r="H58" s="59" t="e">
        <f ca="1" t="shared" si="6"/>
        <v>#REF!</v>
      </c>
      <c r="I58" s="54"/>
      <c r="J58" s="54"/>
      <c r="K58" s="48"/>
      <c r="M58" s="70" t="str">
        <f>Прайс!B75</f>
        <v>HS050-56</v>
      </c>
      <c r="N58" s="69" t="str">
        <f>Прайс!D59</f>
        <v>Кронштейн универсальный 300 мм, черный муар</v>
      </c>
      <c r="O58" s="70">
        <f>Прайс!M59</f>
        <v>0</v>
      </c>
      <c r="P58" s="70" t="e">
        <f>O58*Прайс!#REF!</f>
        <v>#REF!</v>
      </c>
      <c r="Q58" s="70">
        <f>O58*Прайс!K53</f>
        <v>0</v>
      </c>
      <c r="R58" s="57">
        <f t="shared" si="7"/>
        <v>0</v>
      </c>
      <c r="S58" s="58">
        <f>IF(R58=1,1+SUM($R$7:R57),0)</f>
        <v>0</v>
      </c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</row>
    <row r="59" spans="1:34" ht="12.75" customHeight="1">
      <c r="A59" s="79"/>
      <c r="B59" s="60" t="e">
        <f t="shared" si="8"/>
        <v>#REF!</v>
      </c>
      <c r="C59" s="189" t="e">
        <f ca="1" t="shared" si="2"/>
        <v>#REF!</v>
      </c>
      <c r="D59" s="190"/>
      <c r="E59" s="84" t="e">
        <f ca="1" t="shared" si="3"/>
        <v>#REF!</v>
      </c>
      <c r="F59" s="81" t="e">
        <f ca="1" t="shared" si="4"/>
        <v>#REF!</v>
      </c>
      <c r="G59" s="81" t="e">
        <f ca="1" t="shared" si="5"/>
        <v>#REF!</v>
      </c>
      <c r="H59" s="59" t="e">
        <f ca="1" t="shared" si="6"/>
        <v>#REF!</v>
      </c>
      <c r="I59" s="54"/>
      <c r="J59" s="54"/>
      <c r="K59" s="48"/>
      <c r="M59" s="70">
        <f>Прайс!B76</f>
        <v>0</v>
      </c>
      <c r="N59" s="69">
        <f>Прайс!D60</f>
        <v>0</v>
      </c>
      <c r="O59" s="70">
        <f>Прайс!M60</f>
        <v>0</v>
      </c>
      <c r="P59" s="70" t="e">
        <f>O59*Прайс!#REF!</f>
        <v>#REF!</v>
      </c>
      <c r="Q59" s="70">
        <f>O59*Прайс!K54</f>
        <v>0</v>
      </c>
      <c r="R59" s="57">
        <f t="shared" si="7"/>
        <v>0</v>
      </c>
      <c r="S59" s="58">
        <f>IF(R59=1,1+SUM($R$7:R58),0)</f>
        <v>0</v>
      </c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ht="12.75" customHeight="1">
      <c r="A60" s="79"/>
      <c r="B60" s="60" t="e">
        <f t="shared" si="8"/>
        <v>#REF!</v>
      </c>
      <c r="C60" s="189" t="e">
        <f ca="1" t="shared" si="2"/>
        <v>#REF!</v>
      </c>
      <c r="D60" s="190"/>
      <c r="E60" s="84" t="e">
        <f ca="1" t="shared" si="3"/>
        <v>#REF!</v>
      </c>
      <c r="F60" s="81" t="e">
        <f ca="1" t="shared" si="4"/>
        <v>#REF!</v>
      </c>
      <c r="G60" s="81" t="e">
        <f ca="1" t="shared" si="5"/>
        <v>#REF!</v>
      </c>
      <c r="H60" s="59" t="e">
        <f ca="1" t="shared" si="6"/>
        <v>#REF!</v>
      </c>
      <c r="I60" s="54"/>
      <c r="J60" s="54"/>
      <c r="K60" s="48"/>
      <c r="M60" s="70">
        <f>Прайс!B77</f>
        <v>0</v>
      </c>
      <c r="N60" s="69">
        <f>Прайс!D61</f>
        <v>0</v>
      </c>
      <c r="O60" s="70">
        <f>Прайс!M61</f>
        <v>0</v>
      </c>
      <c r="P60" s="70" t="e">
        <f>O60*Прайс!#REF!</f>
        <v>#REF!</v>
      </c>
      <c r="Q60" s="70">
        <f>O60*Прайс!K55</f>
        <v>0</v>
      </c>
      <c r="R60" s="57">
        <f t="shared" si="7"/>
        <v>0</v>
      </c>
      <c r="S60" s="58">
        <f>IF(R60=1,1+SUM($R$7:R59),0)</f>
        <v>0</v>
      </c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</row>
    <row r="61" spans="1:34" ht="12.75" customHeight="1" thickBot="1">
      <c r="A61" s="79"/>
      <c r="B61" s="60" t="e">
        <f t="shared" si="8"/>
        <v>#REF!</v>
      </c>
      <c r="C61" s="189" t="e">
        <f ca="1" t="shared" si="2"/>
        <v>#REF!</v>
      </c>
      <c r="D61" s="190"/>
      <c r="E61" s="84" t="e">
        <f ca="1" t="shared" si="3"/>
        <v>#REF!</v>
      </c>
      <c r="F61" s="81" t="e">
        <f ca="1" t="shared" si="4"/>
        <v>#REF!</v>
      </c>
      <c r="G61" s="81" t="e">
        <f ca="1" t="shared" si="5"/>
        <v>#REF!</v>
      </c>
      <c r="H61" s="59" t="e">
        <f ca="1" t="shared" si="6"/>
        <v>#REF!</v>
      </c>
      <c r="I61" s="54"/>
      <c r="J61" s="54"/>
      <c r="K61" s="48"/>
      <c r="M61" s="70" t="str">
        <f>Прайс!B78</f>
        <v>HS006-01</v>
      </c>
      <c r="N61" s="69" t="str">
        <f>Прайс!D62</f>
        <v>Кронштейн универсальный 450 мм, белый </v>
      </c>
      <c r="O61" s="70">
        <f>Прайс!M62</f>
        <v>0</v>
      </c>
      <c r="P61" s="70" t="e">
        <f>O61*Прайс!#REF!</f>
        <v>#REF!</v>
      </c>
      <c r="Q61" s="70">
        <f>O61*Прайс!K62</f>
        <v>0</v>
      </c>
      <c r="R61" s="57">
        <f t="shared" si="7"/>
        <v>0</v>
      </c>
      <c r="S61" s="58">
        <f>IF(R61=1,1+SUM($R$7:R60),0)</f>
        <v>0</v>
      </c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1:34" ht="11.25" customHeight="1" thickBot="1">
      <c r="A62" s="79"/>
      <c r="B62" s="183" t="e">
        <f>IF(R538&gt;50,N3,B77)</f>
        <v>#REF!</v>
      </c>
      <c r="C62" s="184"/>
      <c r="D62" s="72"/>
      <c r="E62" s="73"/>
      <c r="F62" s="73"/>
      <c r="G62" s="83" t="s">
        <v>219</v>
      </c>
      <c r="H62" s="107" t="e">
        <f>SUM(H12:H61)</f>
        <v>#REF!</v>
      </c>
      <c r="I62" s="54"/>
      <c r="J62" s="54"/>
      <c r="K62" s="48"/>
      <c r="M62" s="70">
        <f>Прайс!B79</f>
        <v>0</v>
      </c>
      <c r="N62" s="69">
        <f>Прайс!D63</f>
        <v>0</v>
      </c>
      <c r="O62" s="70">
        <f>Прайс!M63</f>
        <v>0</v>
      </c>
      <c r="P62" s="70" t="e">
        <f>O62*Прайс!#REF!</f>
        <v>#REF!</v>
      </c>
      <c r="Q62" s="70">
        <f>O62*Прайс!K57</f>
        <v>0</v>
      </c>
      <c r="R62" s="57">
        <f t="shared" si="7"/>
        <v>0</v>
      </c>
      <c r="S62" s="58">
        <f>IF(R62=1,1+SUM($R$7:R61),0)</f>
        <v>0</v>
      </c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spans="1:34" ht="12.75" customHeight="1">
      <c r="A63" s="79"/>
      <c r="B63" s="185"/>
      <c r="C63" s="186"/>
      <c r="D63" s="62" t="s">
        <v>217</v>
      </c>
      <c r="E63" s="207" t="e">
        <f>Прайс!#REF!</f>
        <v>#REF!</v>
      </c>
      <c r="F63" s="207"/>
      <c r="G63" s="64"/>
      <c r="H63" s="74"/>
      <c r="I63" s="54"/>
      <c r="J63" s="54"/>
      <c r="K63" s="48"/>
      <c r="M63" s="70">
        <f>Прайс!B80</f>
        <v>0</v>
      </c>
      <c r="N63" s="69">
        <f>Прайс!D64</f>
        <v>0</v>
      </c>
      <c r="O63" s="70">
        <f>Прайс!M64</f>
        <v>0</v>
      </c>
      <c r="P63" s="70" t="e">
        <f>O63*Прайс!#REF!</f>
        <v>#REF!</v>
      </c>
      <c r="Q63" s="70">
        <f>O63*Прайс!K58</f>
        <v>0</v>
      </c>
      <c r="R63" s="57">
        <f t="shared" si="7"/>
        <v>0</v>
      </c>
      <c r="S63" s="58">
        <f>IF(R63=1,1+SUM($R$7:R62),0)</f>
        <v>0</v>
      </c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6.75" customHeight="1">
      <c r="A64" s="79"/>
      <c r="B64" s="185"/>
      <c r="C64" s="186"/>
      <c r="D64" s="61"/>
      <c r="E64" s="205"/>
      <c r="F64" s="205"/>
      <c r="G64" s="63"/>
      <c r="H64" s="75"/>
      <c r="I64" s="48"/>
      <c r="J64" s="54"/>
      <c r="K64" s="48"/>
      <c r="M64" s="70" t="str">
        <f>Прайс!B81</f>
        <v>HS006-26</v>
      </c>
      <c r="N64" s="69" t="str">
        <f>Прайс!D65</f>
        <v>Кронштейн универсальный 450 мм, металлик серебристый </v>
      </c>
      <c r="O64" s="70">
        <f>Прайс!M65</f>
        <v>0</v>
      </c>
      <c r="P64" s="70" t="e">
        <f>O64*Прайс!#REF!</f>
        <v>#REF!</v>
      </c>
      <c r="Q64" s="70">
        <f>O64*Прайс!K62</f>
        <v>0</v>
      </c>
      <c r="R64" s="57">
        <f t="shared" si="7"/>
        <v>0</v>
      </c>
      <c r="S64" s="58">
        <f>IF(R64=1,1+SUM($R$7:R63),0)</f>
        <v>0</v>
      </c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</row>
    <row r="65" spans="1:34" ht="12" customHeight="1">
      <c r="A65" s="79"/>
      <c r="B65" s="185"/>
      <c r="C65" s="186"/>
      <c r="D65" s="62" t="s">
        <v>131</v>
      </c>
      <c r="E65" s="205" t="e">
        <f>SUM(G12:G61)</f>
        <v>#REF!</v>
      </c>
      <c r="F65" s="205"/>
      <c r="G65" s="63" t="s">
        <v>130</v>
      </c>
      <c r="H65" s="76"/>
      <c r="I65" s="48"/>
      <c r="J65" s="54"/>
      <c r="K65" s="48"/>
      <c r="M65" s="70">
        <f>Прайс!B82</f>
        <v>0</v>
      </c>
      <c r="N65" s="69">
        <f>Прайс!D66</f>
        <v>0</v>
      </c>
      <c r="O65" s="70">
        <f>Прайс!M66</f>
        <v>0</v>
      </c>
      <c r="P65" s="70" t="e">
        <f>O65*Прайс!#REF!</f>
        <v>#REF!</v>
      </c>
      <c r="Q65" s="70">
        <f>O65*Прайс!K60</f>
        <v>0</v>
      </c>
      <c r="R65" s="57">
        <f t="shared" si="7"/>
        <v>0</v>
      </c>
      <c r="S65" s="58">
        <f>IF(R65=1,1+SUM($R$7:R64),0)</f>
        <v>0</v>
      </c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</row>
    <row r="66" spans="1:34" ht="15" customHeight="1" thickBot="1">
      <c r="A66" s="79"/>
      <c r="B66" s="187"/>
      <c r="C66" s="188"/>
      <c r="D66" s="77"/>
      <c r="E66" s="77"/>
      <c r="F66" s="77"/>
      <c r="G66" s="77"/>
      <c r="H66" s="78"/>
      <c r="I66" s="48"/>
      <c r="J66" s="48"/>
      <c r="K66" s="48"/>
      <c r="M66" s="70">
        <f>Прайс!B83</f>
        <v>0</v>
      </c>
      <c r="N66" s="69">
        <f>Прайс!D67</f>
        <v>0</v>
      </c>
      <c r="O66" s="70">
        <f>Прайс!M67</f>
        <v>0</v>
      </c>
      <c r="P66" s="70" t="e">
        <f>O66*Прайс!#REF!</f>
        <v>#REF!</v>
      </c>
      <c r="Q66" s="70">
        <f>O66*Прайс!K61</f>
        <v>0</v>
      </c>
      <c r="R66" s="57">
        <f t="shared" si="7"/>
        <v>0</v>
      </c>
      <c r="S66" s="58">
        <f>IF(R66=1,1+SUM($R$7:R65),0)</f>
        <v>0</v>
      </c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1:34" ht="12.75">
      <c r="A67" s="79"/>
      <c r="B67" s="48"/>
      <c r="C67" s="48"/>
      <c r="D67" s="48"/>
      <c r="E67" s="48"/>
      <c r="F67" s="48"/>
      <c r="G67" s="48"/>
      <c r="H67" s="48"/>
      <c r="I67" s="48"/>
      <c r="J67" s="48"/>
      <c r="K67" s="48"/>
      <c r="M67" s="70" t="str">
        <f>Прайс!B84</f>
        <v>HS006-56</v>
      </c>
      <c r="N67" s="69" t="str">
        <f>Прайс!D68</f>
        <v>Кронштейн универсальный 450 мм, черный муар</v>
      </c>
      <c r="O67" s="70">
        <f>Прайс!M68</f>
        <v>0</v>
      </c>
      <c r="P67" s="70" t="e">
        <f>O67*Прайс!#REF!</f>
        <v>#REF!</v>
      </c>
      <c r="Q67" s="70">
        <f>O67*Прайс!K62</f>
        <v>0</v>
      </c>
      <c r="R67" s="57">
        <f t="shared" si="7"/>
        <v>0</v>
      </c>
      <c r="S67" s="58">
        <f>IF(R67=1,1+SUM($R$7:R66),0)</f>
        <v>0</v>
      </c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</row>
    <row r="68" spans="1:34" ht="15.75">
      <c r="A68" s="79"/>
      <c r="B68" s="48"/>
      <c r="C68" s="209"/>
      <c r="D68" s="209"/>
      <c r="E68" s="48"/>
      <c r="F68" s="48"/>
      <c r="G68" s="48"/>
      <c r="H68" s="48"/>
      <c r="I68" s="48"/>
      <c r="J68" s="48"/>
      <c r="K68" s="48"/>
      <c r="M68" s="70">
        <f>Прайс!B85</f>
        <v>0</v>
      </c>
      <c r="N68" s="69">
        <f>Прайс!D69</f>
        <v>0</v>
      </c>
      <c r="O68" s="70">
        <f>Прайс!M69</f>
        <v>0</v>
      </c>
      <c r="P68" s="70" t="e">
        <f>O68*Прайс!#REF!</f>
        <v>#REF!</v>
      </c>
      <c r="Q68" s="70">
        <f>O68*Прайс!K63</f>
        <v>0</v>
      </c>
      <c r="R68" s="57">
        <f t="shared" si="7"/>
        <v>0</v>
      </c>
      <c r="S68" s="58">
        <f>IF(R68=1,1+SUM($R$7:R67),0)</f>
        <v>0</v>
      </c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</row>
    <row r="69" spans="1:34" ht="27" customHeight="1">
      <c r="A69" s="79"/>
      <c r="B69" s="210" t="s">
        <v>220</v>
      </c>
      <c r="C69" s="210"/>
      <c r="D69" s="210"/>
      <c r="E69" s="210"/>
      <c r="F69" s="210"/>
      <c r="G69" s="210"/>
      <c r="H69" s="210"/>
      <c r="I69" s="48"/>
      <c r="J69" s="48"/>
      <c r="K69" s="48"/>
      <c r="M69" s="70">
        <f>Прайс!B86</f>
        <v>0</v>
      </c>
      <c r="N69" s="69">
        <f>Прайс!D70</f>
        <v>0</v>
      </c>
      <c r="O69" s="70">
        <f>Прайс!M70</f>
        <v>0</v>
      </c>
      <c r="P69" s="70" t="e">
        <f>O69*Прайс!#REF!</f>
        <v>#REF!</v>
      </c>
      <c r="Q69" s="70">
        <f>O69*Прайс!K64</f>
        <v>0</v>
      </c>
      <c r="R69" s="57">
        <f t="shared" si="7"/>
        <v>0</v>
      </c>
      <c r="S69" s="58">
        <f>IF(R69=1,1+SUM($R$7:R68),0)</f>
        <v>0</v>
      </c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</row>
    <row r="70" spans="1:34" ht="21" customHeight="1">
      <c r="A70" s="79"/>
      <c r="B70" s="210"/>
      <c r="C70" s="210"/>
      <c r="D70" s="210"/>
      <c r="E70" s="210"/>
      <c r="F70" s="210"/>
      <c r="G70" s="210"/>
      <c r="H70" s="210"/>
      <c r="I70" s="56"/>
      <c r="J70" s="48"/>
      <c r="K70" s="48"/>
      <c r="M70" s="70" t="str">
        <f>Прайс!B87</f>
        <v>HS051-01</v>
      </c>
      <c r="N70" s="69" t="str">
        <f>Прайс!D71</f>
        <v>Кронштейн для сетчатой полки 300 мм, белый </v>
      </c>
      <c r="O70" s="70">
        <f>Прайс!M71</f>
        <v>0</v>
      </c>
      <c r="P70" s="70" t="e">
        <f>O70*Прайс!#REF!</f>
        <v>#REF!</v>
      </c>
      <c r="Q70" s="70">
        <f>O70*Прайс!K71</f>
        <v>0</v>
      </c>
      <c r="R70" s="57">
        <f t="shared" si="7"/>
        <v>0</v>
      </c>
      <c r="S70" s="58">
        <f>IF(R70=1,1+SUM($R$7:R69),0)</f>
        <v>0</v>
      </c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</row>
    <row r="71" spans="1:34" ht="15">
      <c r="A71" s="79"/>
      <c r="B71" s="48"/>
      <c r="C71" s="208"/>
      <c r="D71" s="208"/>
      <c r="E71" s="48"/>
      <c r="F71" s="48"/>
      <c r="G71" s="48"/>
      <c r="H71" s="48"/>
      <c r="I71" s="56"/>
      <c r="J71" s="48"/>
      <c r="K71" s="48"/>
      <c r="M71" s="70">
        <f>Прайс!B88</f>
        <v>0</v>
      </c>
      <c r="N71" s="69">
        <f>Прайс!D72</f>
        <v>0</v>
      </c>
      <c r="O71" s="70">
        <f>Прайс!M72</f>
        <v>0</v>
      </c>
      <c r="P71" s="70" t="e">
        <f>O71*Прайс!#REF!</f>
        <v>#REF!</v>
      </c>
      <c r="Q71" s="70">
        <f>O71*Прайс!K66</f>
        <v>0</v>
      </c>
      <c r="R71" s="57">
        <f t="shared" si="7"/>
        <v>0</v>
      </c>
      <c r="S71" s="58">
        <f>IF(R71=1,1+SUM($R$7:R70),0)</f>
        <v>0</v>
      </c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spans="1:34" ht="12.75" customHeight="1">
      <c r="A72" s="79"/>
      <c r="B72" s="48"/>
      <c r="C72" s="208"/>
      <c r="D72" s="208"/>
      <c r="E72" s="48"/>
      <c r="F72" s="48"/>
      <c r="G72" s="48"/>
      <c r="H72" s="48"/>
      <c r="I72" s="79"/>
      <c r="J72" s="56"/>
      <c r="K72" s="56"/>
      <c r="M72" s="70">
        <f>Прайс!B89</f>
        <v>0</v>
      </c>
      <c r="N72" s="69">
        <f>Прайс!D73</f>
        <v>0</v>
      </c>
      <c r="O72" s="70">
        <f>Прайс!M73</f>
        <v>0</v>
      </c>
      <c r="P72" s="70" t="e">
        <f>O72*Прайс!#REF!</f>
        <v>#REF!</v>
      </c>
      <c r="Q72" s="70">
        <f>O72*Прайс!K67</f>
        <v>0</v>
      </c>
      <c r="R72" s="57">
        <f t="shared" si="7"/>
        <v>0</v>
      </c>
      <c r="S72" s="58">
        <f>IF(R72=1,1+SUM($R$7:R71),0)</f>
        <v>0</v>
      </c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  <row r="73" spans="1:34" ht="15">
      <c r="A73" s="79"/>
      <c r="B73" s="48"/>
      <c r="C73" s="208"/>
      <c r="D73" s="208"/>
      <c r="E73" s="48"/>
      <c r="F73" s="48"/>
      <c r="G73" s="48"/>
      <c r="H73" s="48"/>
      <c r="I73" s="79"/>
      <c r="J73" s="56"/>
      <c r="K73" s="56"/>
      <c r="M73" s="70" t="str">
        <f>Прайс!B90</f>
        <v>HS051-26</v>
      </c>
      <c r="N73" s="69" t="str">
        <f>Прайс!D74</f>
        <v>Кронштейн для сетчатой полки 300 мм, металлик серебристый </v>
      </c>
      <c r="O73" s="70">
        <f>Прайс!M74</f>
        <v>0</v>
      </c>
      <c r="P73" s="70" t="e">
        <f>O73*Прайс!#REF!</f>
        <v>#REF!</v>
      </c>
      <c r="Q73" s="70">
        <f>O73*Прайс!K71</f>
        <v>0</v>
      </c>
      <c r="R73" s="57">
        <f t="shared" si="7"/>
        <v>0</v>
      </c>
      <c r="S73" s="58">
        <f>IF(R73=1,1+SUM($R$7:R72),0)</f>
        <v>0</v>
      </c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</row>
    <row r="74" spans="1:34" ht="15">
      <c r="A74" s="79"/>
      <c r="B74" s="48"/>
      <c r="C74" s="208"/>
      <c r="D74" s="208"/>
      <c r="E74" s="48"/>
      <c r="F74" s="48"/>
      <c r="G74" s="48"/>
      <c r="H74" s="48"/>
      <c r="I74" s="79"/>
      <c r="J74" s="79"/>
      <c r="K74" s="79"/>
      <c r="M74" s="70">
        <f>Прайс!B91</f>
        <v>0</v>
      </c>
      <c r="N74" s="69">
        <f>Прайс!D75</f>
        <v>0</v>
      </c>
      <c r="O74" s="70">
        <f>Прайс!M75</f>
        <v>0</v>
      </c>
      <c r="P74" s="70" t="e">
        <f>O74*Прайс!#REF!</f>
        <v>#REF!</v>
      </c>
      <c r="Q74" s="70">
        <f>O74*Прайс!K69</f>
        <v>0</v>
      </c>
      <c r="R74" s="57">
        <f t="shared" si="7"/>
        <v>0</v>
      </c>
      <c r="S74" s="58">
        <f>IF(R74=1,1+SUM($R$7:R73),0)</f>
        <v>0</v>
      </c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spans="1:34" ht="15">
      <c r="A75" s="79"/>
      <c r="B75" s="48"/>
      <c r="C75" s="208"/>
      <c r="D75" s="208"/>
      <c r="E75" s="48"/>
      <c r="F75" s="48"/>
      <c r="G75" s="48"/>
      <c r="H75" s="48"/>
      <c r="I75" s="79"/>
      <c r="J75" s="79"/>
      <c r="K75" s="79"/>
      <c r="M75" s="70">
        <f>Прайс!B92</f>
        <v>0</v>
      </c>
      <c r="N75" s="69">
        <f>Прайс!D76</f>
        <v>0</v>
      </c>
      <c r="O75" s="70">
        <f>Прайс!M76</f>
        <v>0</v>
      </c>
      <c r="P75" s="70" t="e">
        <f>O75*Прайс!#REF!</f>
        <v>#REF!</v>
      </c>
      <c r="Q75" s="70">
        <f>O75*Прайс!K70</f>
        <v>0</v>
      </c>
      <c r="R75" s="57">
        <f t="shared" si="7"/>
        <v>0</v>
      </c>
      <c r="S75" s="58">
        <f>IF(R75=1,1+SUM($R$7:R74),0)</f>
        <v>0</v>
      </c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spans="1:34" ht="12.75">
      <c r="A76" s="79"/>
      <c r="B76" s="48"/>
      <c r="C76" s="48"/>
      <c r="D76" s="48"/>
      <c r="E76" s="48"/>
      <c r="F76" s="48"/>
      <c r="G76" s="48"/>
      <c r="H76" s="48"/>
      <c r="I76" s="79"/>
      <c r="J76" s="79"/>
      <c r="K76" s="79"/>
      <c r="M76" s="70" t="str">
        <f>Прайс!B93</f>
        <v>HS051-56</v>
      </c>
      <c r="N76" s="69" t="str">
        <f>Прайс!D77</f>
        <v>Кронштейн для сетчатой полки 300 мм, черный муар</v>
      </c>
      <c r="O76" s="70">
        <f>Прайс!M77</f>
        <v>0</v>
      </c>
      <c r="P76" s="70" t="e">
        <f>O76*Прайс!#REF!</f>
        <v>#REF!</v>
      </c>
      <c r="Q76" s="70">
        <f>O76*Прайс!K71</f>
        <v>0</v>
      </c>
      <c r="R76" s="57">
        <f t="shared" si="7"/>
        <v>0</v>
      </c>
      <c r="S76" s="58">
        <f>IF(R76=1,1+SUM($R$7:R75),0)</f>
        <v>0</v>
      </c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spans="1:34" ht="12.75">
      <c r="A77" s="79"/>
      <c r="B77" s="56" t="s">
        <v>348</v>
      </c>
      <c r="C77" s="79"/>
      <c r="D77" s="79"/>
      <c r="E77" s="79"/>
      <c r="F77" s="79"/>
      <c r="G77" s="79"/>
      <c r="H77" s="79"/>
      <c r="I77" s="79"/>
      <c r="J77" s="79"/>
      <c r="K77" s="79"/>
      <c r="M77" s="70">
        <f>Прайс!B94</f>
        <v>0</v>
      </c>
      <c r="N77" s="69">
        <f>Прайс!D78</f>
        <v>0</v>
      </c>
      <c r="O77" s="70">
        <f>Прайс!M78</f>
        <v>0</v>
      </c>
      <c r="P77" s="70" t="e">
        <f>O77*Прайс!#REF!</f>
        <v>#REF!</v>
      </c>
      <c r="Q77" s="70">
        <f>O77*Прайс!K72</f>
        <v>0</v>
      </c>
      <c r="R77" s="57">
        <f t="shared" si="7"/>
        <v>0</v>
      </c>
      <c r="S77" s="58">
        <f>IF(R77=1,1+SUM($R$7:R76),0)</f>
        <v>0</v>
      </c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spans="1:34" ht="12.75">
      <c r="A78" s="79"/>
      <c r="B78" s="56"/>
      <c r="C78" s="79"/>
      <c r="D78" s="79"/>
      <c r="E78" s="79"/>
      <c r="F78" s="79"/>
      <c r="G78" s="79"/>
      <c r="H78" s="79"/>
      <c r="I78" s="79"/>
      <c r="J78" s="79"/>
      <c r="K78" s="79"/>
      <c r="M78" s="70">
        <f>Прайс!B95</f>
        <v>0</v>
      </c>
      <c r="N78" s="69">
        <f>Прайс!D79</f>
        <v>0</v>
      </c>
      <c r="O78" s="70">
        <f>Прайс!M79</f>
        <v>0</v>
      </c>
      <c r="P78" s="70" t="e">
        <f>O78*Прайс!#REF!</f>
        <v>#REF!</v>
      </c>
      <c r="Q78" s="70">
        <f>O78*Прайс!K73</f>
        <v>0</v>
      </c>
      <c r="R78" s="57">
        <f aca="true" t="shared" si="9" ref="R78:R141">IF(O78&gt;0,1,0)</f>
        <v>0</v>
      </c>
      <c r="S78" s="58">
        <f>IF(R78=1,1+SUM($R$7:R77),0)</f>
        <v>0</v>
      </c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</row>
    <row r="79" spans="1:34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M79" s="70" t="str">
        <f>Прайс!B96</f>
        <v>HS007-01</v>
      </c>
      <c r="N79" s="69" t="str">
        <f>Прайс!D80</f>
        <v>Кронштейн для сетчатой полки 400 мм, белый </v>
      </c>
      <c r="O79" s="70">
        <f>Прайс!M80</f>
        <v>0</v>
      </c>
      <c r="P79" s="70" t="e">
        <f>O79*Прайс!#REF!</f>
        <v>#REF!</v>
      </c>
      <c r="Q79" s="70">
        <f>O79*Прайс!K80</f>
        <v>0</v>
      </c>
      <c r="R79" s="57">
        <f t="shared" si="9"/>
        <v>0</v>
      </c>
      <c r="S79" s="58">
        <f>IF(R79=1,1+SUM($R$7:R78),0)</f>
        <v>0</v>
      </c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spans="1:34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M80" s="70">
        <f>Прайс!B97</f>
        <v>0</v>
      </c>
      <c r="N80" s="69">
        <f>Прайс!D81</f>
        <v>0</v>
      </c>
      <c r="O80" s="70">
        <f>Прайс!M81</f>
        <v>0</v>
      </c>
      <c r="P80" s="70" t="e">
        <f>O80*Прайс!#REF!</f>
        <v>#REF!</v>
      </c>
      <c r="Q80" s="70">
        <f>O80*Прайс!K75</f>
        <v>0</v>
      </c>
      <c r="R80" s="57">
        <f t="shared" si="9"/>
        <v>0</v>
      </c>
      <c r="S80" s="58">
        <f>IF(R80=1,1+SUM($R$7:R79),0)</f>
        <v>0</v>
      </c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spans="1:34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M81" s="70">
        <f>Прайс!B98</f>
        <v>0</v>
      </c>
      <c r="N81" s="69">
        <f>Прайс!D82</f>
        <v>0</v>
      </c>
      <c r="O81" s="70">
        <f>Прайс!M82</f>
        <v>0</v>
      </c>
      <c r="P81" s="70" t="e">
        <f>O81*Прайс!#REF!</f>
        <v>#REF!</v>
      </c>
      <c r="Q81" s="70">
        <f>O81*Прайс!K76</f>
        <v>0</v>
      </c>
      <c r="R81" s="57">
        <f t="shared" si="9"/>
        <v>0</v>
      </c>
      <c r="S81" s="58">
        <f>IF(R81=1,1+SUM($R$7:R80),0)</f>
        <v>0</v>
      </c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spans="1:34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M82" s="70" t="str">
        <f>Прайс!B99</f>
        <v>HS007-26</v>
      </c>
      <c r="N82" s="69" t="str">
        <f>Прайс!D83</f>
        <v>Кронштейн для сетчатой полки 400 мм, металлик серебристый </v>
      </c>
      <c r="O82" s="70">
        <f>Прайс!M83</f>
        <v>0</v>
      </c>
      <c r="P82" s="70" t="e">
        <f>O82*Прайс!#REF!</f>
        <v>#REF!</v>
      </c>
      <c r="Q82" s="70">
        <f>O82*Прайс!K80</f>
        <v>0</v>
      </c>
      <c r="R82" s="57">
        <f t="shared" si="9"/>
        <v>0</v>
      </c>
      <c r="S82" s="58">
        <f>IF(R82=1,1+SUM($R$7:R81),0)</f>
        <v>0</v>
      </c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spans="1:34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M83" s="70">
        <f>Прайс!B100</f>
        <v>0</v>
      </c>
      <c r="N83" s="69">
        <f>Прайс!D84</f>
        <v>0</v>
      </c>
      <c r="O83" s="70">
        <f>Прайс!M84</f>
        <v>0</v>
      </c>
      <c r="P83" s="70" t="e">
        <f>O83*Прайс!#REF!</f>
        <v>#REF!</v>
      </c>
      <c r="Q83" s="70">
        <f>O83*Прайс!K78</f>
        <v>0</v>
      </c>
      <c r="R83" s="57">
        <f t="shared" si="9"/>
        <v>0</v>
      </c>
      <c r="S83" s="58">
        <f>IF(R83=1,1+SUM($R$7:R82),0)</f>
        <v>0</v>
      </c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spans="1:34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M84" s="70">
        <f>Прайс!B101</f>
        <v>0</v>
      </c>
      <c r="N84" s="69">
        <f>Прайс!D85</f>
        <v>0</v>
      </c>
      <c r="O84" s="70">
        <f>Прайс!M85</f>
        <v>0</v>
      </c>
      <c r="P84" s="70" t="e">
        <f>O84*Прайс!#REF!</f>
        <v>#REF!</v>
      </c>
      <c r="Q84" s="70">
        <f>O84*Прайс!K79</f>
        <v>0</v>
      </c>
      <c r="R84" s="57">
        <f t="shared" si="9"/>
        <v>0</v>
      </c>
      <c r="S84" s="58">
        <f>IF(R84=1,1+SUM($R$7:R83),0)</f>
        <v>0</v>
      </c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spans="1:34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M85" s="70" t="str">
        <f>Прайс!B102</f>
        <v>HS007-56</v>
      </c>
      <c r="N85" s="69" t="str">
        <f>Прайс!D86</f>
        <v>Кронштейн для сетчатой полки 400 мм, черный муар</v>
      </c>
      <c r="O85" s="70">
        <f>Прайс!M86</f>
        <v>0</v>
      </c>
      <c r="P85" s="70" t="e">
        <f>O85*Прайс!#REF!</f>
        <v>#REF!</v>
      </c>
      <c r="Q85" s="70">
        <f>O85*Прайс!K80</f>
        <v>0</v>
      </c>
      <c r="R85" s="57">
        <f t="shared" si="9"/>
        <v>0</v>
      </c>
      <c r="S85" s="58">
        <f>IF(R85=1,1+SUM($R$7:R84),0)</f>
        <v>0</v>
      </c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spans="1:34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M86" s="70">
        <f>Прайс!B103</f>
        <v>0</v>
      </c>
      <c r="N86" s="69">
        <f>Прайс!D87</f>
        <v>0</v>
      </c>
      <c r="O86" s="70">
        <f>Прайс!M87</f>
        <v>0</v>
      </c>
      <c r="P86" s="70" t="e">
        <f>O86*Прайс!#REF!</f>
        <v>#REF!</v>
      </c>
      <c r="Q86" s="70">
        <f>O86*Прайс!K81</f>
        <v>0</v>
      </c>
      <c r="R86" s="57">
        <f t="shared" si="9"/>
        <v>0</v>
      </c>
      <c r="S86" s="58">
        <f>IF(R86=1,1+SUM($R$7:R85),0)</f>
        <v>0</v>
      </c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spans="1:34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M87" s="70">
        <f>Прайс!B104</f>
        <v>0</v>
      </c>
      <c r="N87" s="69">
        <f>Прайс!D88</f>
        <v>0</v>
      </c>
      <c r="O87" s="70">
        <f>Прайс!M88</f>
        <v>0</v>
      </c>
      <c r="P87" s="70" t="e">
        <f>O87*Прайс!#REF!</f>
        <v>#REF!</v>
      </c>
      <c r="Q87" s="70">
        <f>O87*Прайс!K82</f>
        <v>0</v>
      </c>
      <c r="R87" s="57">
        <f t="shared" si="9"/>
        <v>0</v>
      </c>
      <c r="S87" s="58">
        <f>IF(R87=1,1+SUM($R$7:R86),0)</f>
        <v>0</v>
      </c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</row>
    <row r="88" spans="1:34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M88" s="70" t="str">
        <f>Прайс!B105</f>
        <v>HS008-01</v>
      </c>
      <c r="N88" s="69" t="str">
        <f>Прайс!D89</f>
        <v>Кронштейн для сетчатой 
обувницы 300 мм, белый </v>
      </c>
      <c r="O88" s="70">
        <f>Прайс!M89</f>
        <v>0</v>
      </c>
      <c r="P88" s="70" t="e">
        <f>O88*Прайс!#REF!</f>
        <v>#REF!</v>
      </c>
      <c r="Q88" s="70">
        <f>O88*Прайс!K89</f>
        <v>0</v>
      </c>
      <c r="R88" s="57">
        <f t="shared" si="9"/>
        <v>0</v>
      </c>
      <c r="S88" s="58">
        <f>IF(R88=1,1+SUM($R$7:R87),0)</f>
        <v>0</v>
      </c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spans="1:34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M89" s="70">
        <f>Прайс!B106</f>
        <v>0</v>
      </c>
      <c r="N89" s="69">
        <f>Прайс!D90</f>
        <v>0</v>
      </c>
      <c r="O89" s="70">
        <f>Прайс!M90</f>
        <v>0</v>
      </c>
      <c r="P89" s="70" t="e">
        <f>O89*Прайс!#REF!</f>
        <v>#REF!</v>
      </c>
      <c r="Q89" s="70">
        <f>O89*Прайс!K84</f>
        <v>0</v>
      </c>
      <c r="R89" s="57">
        <f t="shared" si="9"/>
        <v>0</v>
      </c>
      <c r="S89" s="58">
        <f>IF(R89=1,1+SUM($R$7:R88),0)</f>
        <v>0</v>
      </c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spans="1:34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M90" s="70">
        <f>Прайс!B107</f>
        <v>0</v>
      </c>
      <c r="N90" s="69">
        <f>Прайс!D91</f>
        <v>0</v>
      </c>
      <c r="O90" s="70">
        <f>Прайс!M91</f>
        <v>0</v>
      </c>
      <c r="P90" s="70" t="e">
        <f>O90*Прайс!#REF!</f>
        <v>#REF!</v>
      </c>
      <c r="Q90" s="70">
        <f>O90*Прайс!K85</f>
        <v>0</v>
      </c>
      <c r="R90" s="57">
        <f t="shared" si="9"/>
        <v>0</v>
      </c>
      <c r="S90" s="58">
        <f>IF(R90=1,1+SUM($R$7:R89),0)</f>
        <v>0</v>
      </c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1:34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M91" s="70" t="str">
        <f>Прайс!B108</f>
        <v>HS008-26</v>
      </c>
      <c r="N91" s="69" t="str">
        <f>Прайс!D92</f>
        <v>Кронштейн для сетчатой 
обувницы 300 мм, металлик серебристый </v>
      </c>
      <c r="O91" s="70">
        <f>Прайс!M92</f>
        <v>0</v>
      </c>
      <c r="P91" s="70" t="e">
        <f>O91*Прайс!#REF!</f>
        <v>#REF!</v>
      </c>
      <c r="Q91" s="70">
        <f>O91*Прайс!K89</f>
        <v>0</v>
      </c>
      <c r="R91" s="57">
        <f t="shared" si="9"/>
        <v>0</v>
      </c>
      <c r="S91" s="58">
        <f>IF(R91=1,1+SUM($R$7:R90),0)</f>
        <v>0</v>
      </c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1:34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M92" s="70">
        <f>Прайс!B109</f>
        <v>0</v>
      </c>
      <c r="N92" s="69">
        <f>Прайс!D93</f>
        <v>0</v>
      </c>
      <c r="O92" s="70">
        <f>Прайс!M93</f>
        <v>0</v>
      </c>
      <c r="P92" s="70" t="e">
        <f>O92*Прайс!#REF!</f>
        <v>#REF!</v>
      </c>
      <c r="Q92" s="70">
        <f>O92*Прайс!K87</f>
        <v>0</v>
      </c>
      <c r="R92" s="57">
        <f t="shared" si="9"/>
        <v>0</v>
      </c>
      <c r="S92" s="58">
        <f>IF(R92=1,1+SUM($R$7:R91),0)</f>
        <v>0</v>
      </c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spans="1:34" ht="12.75">
      <c r="A93" s="79"/>
      <c r="B93" s="79"/>
      <c r="C93" s="79"/>
      <c r="D93" s="82"/>
      <c r="E93" s="79"/>
      <c r="F93" s="79"/>
      <c r="G93" s="79"/>
      <c r="H93" s="79"/>
      <c r="I93" s="79"/>
      <c r="J93" s="79"/>
      <c r="K93" s="79"/>
      <c r="M93" s="70">
        <f>Прайс!B110</f>
        <v>0</v>
      </c>
      <c r="N93" s="69">
        <f>Прайс!D94</f>
        <v>0</v>
      </c>
      <c r="O93" s="70">
        <f>Прайс!M94</f>
        <v>0</v>
      </c>
      <c r="P93" s="70" t="e">
        <f>O93*Прайс!#REF!</f>
        <v>#REF!</v>
      </c>
      <c r="Q93" s="70">
        <f>O93*Прайс!K88</f>
        <v>0</v>
      </c>
      <c r="R93" s="57">
        <f t="shared" si="9"/>
        <v>0</v>
      </c>
      <c r="S93" s="58">
        <f>IF(R93=1,1+SUM($R$7:R92),0)</f>
        <v>0</v>
      </c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spans="1:34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M94" s="70" t="str">
        <f>Прайс!B111</f>
        <v>HS008-56</v>
      </c>
      <c r="N94" s="69" t="str">
        <f>Прайс!D95</f>
        <v>Кронштейн для сетчатой 
обувницы 300 мм, черный муар</v>
      </c>
      <c r="O94" s="70">
        <f>Прайс!M95</f>
        <v>0</v>
      </c>
      <c r="P94" s="70" t="e">
        <f>O94*Прайс!#REF!</f>
        <v>#REF!</v>
      </c>
      <c r="Q94" s="70">
        <f>O94*Прайс!K89</f>
        <v>0</v>
      </c>
      <c r="R94" s="57">
        <f t="shared" si="9"/>
        <v>0</v>
      </c>
      <c r="S94" s="58">
        <f>IF(R94=1,1+SUM($R$7:R93),0)</f>
        <v>0</v>
      </c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spans="1:34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M95" s="70">
        <f>Прайс!B112</f>
        <v>0</v>
      </c>
      <c r="N95" s="69">
        <f>Прайс!D96</f>
        <v>0</v>
      </c>
      <c r="O95" s="70">
        <f>Прайс!M96</f>
        <v>0</v>
      </c>
      <c r="P95" s="70" t="e">
        <f>O95*Прайс!#REF!</f>
        <v>#REF!</v>
      </c>
      <c r="Q95" s="70">
        <f>O95*Прайс!K90</f>
        <v>0</v>
      </c>
      <c r="R95" s="57">
        <f t="shared" si="9"/>
        <v>0</v>
      </c>
      <c r="S95" s="58">
        <f>IF(R95=1,1+SUM($R$7:R94),0)</f>
        <v>0</v>
      </c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spans="1:34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M96" s="70">
        <f>Прайс!B113</f>
        <v>0</v>
      </c>
      <c r="N96" s="69">
        <f>Прайс!D97</f>
        <v>0</v>
      </c>
      <c r="O96" s="70">
        <f>Прайс!M97</f>
        <v>0</v>
      </c>
      <c r="P96" s="70" t="e">
        <f>O96*Прайс!#REF!</f>
        <v>#REF!</v>
      </c>
      <c r="Q96" s="70">
        <f>O96*Прайс!K91</f>
        <v>0</v>
      </c>
      <c r="R96" s="57">
        <f t="shared" si="9"/>
        <v>0</v>
      </c>
      <c r="S96" s="58">
        <f>IF(R96=1,1+SUM($R$7:R95),0)</f>
        <v>0</v>
      </c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spans="1:34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M97" s="70" t="str">
        <f>Прайс!B114</f>
        <v>HS055-01</v>
      </c>
      <c r="N97" s="69" t="str">
        <f>Прайс!D98</f>
        <v>Кронштейн для сетчатой 
обувницы 400 мм, белый </v>
      </c>
      <c r="O97" s="70">
        <f>Прайс!M98</f>
        <v>0</v>
      </c>
      <c r="P97" s="70" t="e">
        <f>O97*Прайс!#REF!</f>
        <v>#REF!</v>
      </c>
      <c r="Q97" s="70">
        <f>O97*Прайс!K98</f>
        <v>0</v>
      </c>
      <c r="R97" s="57">
        <f t="shared" si="9"/>
        <v>0</v>
      </c>
      <c r="S97" s="58">
        <f>IF(R97=1,1+SUM($R$7:R96),0)</f>
        <v>0</v>
      </c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spans="1:34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M98" s="70">
        <f>Прайс!B115</f>
        <v>0</v>
      </c>
      <c r="N98" s="69">
        <f>Прайс!D99</f>
        <v>0</v>
      </c>
      <c r="O98" s="70">
        <f>Прайс!M99</f>
        <v>0</v>
      </c>
      <c r="P98" s="70" t="e">
        <f>O98*Прайс!#REF!</f>
        <v>#REF!</v>
      </c>
      <c r="Q98" s="70">
        <f>O98*Прайс!K93</f>
        <v>0</v>
      </c>
      <c r="R98" s="57">
        <f t="shared" si="9"/>
        <v>0</v>
      </c>
      <c r="S98" s="58">
        <f>IF(R98=1,1+SUM($R$7:R97),0)</f>
        <v>0</v>
      </c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1:3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M99" s="70">
        <f>Прайс!B116</f>
        <v>0</v>
      </c>
      <c r="N99" s="69">
        <f>Прайс!D100</f>
        <v>0</v>
      </c>
      <c r="O99" s="70">
        <f>Прайс!M100</f>
        <v>0</v>
      </c>
      <c r="P99" s="70" t="e">
        <f>O99*Прайс!#REF!</f>
        <v>#REF!</v>
      </c>
      <c r="Q99" s="70">
        <f>O99*Прайс!K94</f>
        <v>0</v>
      </c>
      <c r="R99" s="57">
        <f t="shared" si="9"/>
        <v>0</v>
      </c>
      <c r="S99" s="58">
        <f>IF(R99=1,1+SUM($R$7:R98),0)</f>
        <v>0</v>
      </c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spans="1:34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M100" s="70" t="str">
        <f>Прайс!B117</f>
        <v>HS055-26</v>
      </c>
      <c r="N100" s="69" t="str">
        <f>Прайс!D101</f>
        <v>Кронштейн для сетчатой 
обувницы 400 мм, металлик серебристый </v>
      </c>
      <c r="O100" s="70">
        <f>Прайс!M101</f>
        <v>0</v>
      </c>
      <c r="P100" s="70" t="e">
        <f>O100*Прайс!#REF!</f>
        <v>#REF!</v>
      </c>
      <c r="Q100" s="70">
        <f>O100*Прайс!K98</f>
        <v>0</v>
      </c>
      <c r="R100" s="57">
        <f t="shared" si="9"/>
        <v>0</v>
      </c>
      <c r="S100" s="58">
        <f>IF(R100=1,1+SUM($R$7:R99),0)</f>
        <v>0</v>
      </c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spans="1:34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M101" s="70">
        <f>Прайс!B118</f>
        <v>0</v>
      </c>
      <c r="N101" s="69">
        <f>Прайс!D102</f>
        <v>0</v>
      </c>
      <c r="O101" s="70">
        <f>Прайс!M102</f>
        <v>0</v>
      </c>
      <c r="P101" s="70" t="e">
        <f>O101*Прайс!#REF!</f>
        <v>#REF!</v>
      </c>
      <c r="Q101" s="70">
        <f>O101*Прайс!K96</f>
        <v>0</v>
      </c>
      <c r="R101" s="57">
        <f t="shared" si="9"/>
        <v>0</v>
      </c>
      <c r="S101" s="58">
        <f>IF(R101=1,1+SUM($R$7:R100),0)</f>
        <v>0</v>
      </c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1:34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M102" s="70">
        <f>Прайс!B119</f>
        <v>0</v>
      </c>
      <c r="N102" s="69">
        <f>Прайс!D103</f>
        <v>0</v>
      </c>
      <c r="O102" s="70">
        <f>Прайс!M103</f>
        <v>0</v>
      </c>
      <c r="P102" s="70" t="e">
        <f>O102*Прайс!#REF!</f>
        <v>#REF!</v>
      </c>
      <c r="Q102" s="70">
        <f>O102*Прайс!K97</f>
        <v>0</v>
      </c>
      <c r="R102" s="57">
        <f t="shared" si="9"/>
        <v>0</v>
      </c>
      <c r="S102" s="58">
        <f>IF(R102=1,1+SUM($R$7:R101),0)</f>
        <v>0</v>
      </c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1:34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M103" s="70" t="str">
        <f>Прайс!B120</f>
        <v>HS055-56</v>
      </c>
      <c r="N103" s="69" t="str">
        <f>Прайс!D104</f>
        <v>Кронштейн для сетчатой 
обувницы 400 мм, черный муар</v>
      </c>
      <c r="O103" s="70">
        <f>Прайс!M104</f>
        <v>0</v>
      </c>
      <c r="P103" s="70" t="e">
        <f>O103*Прайс!#REF!</f>
        <v>#REF!</v>
      </c>
      <c r="Q103" s="70">
        <f>O103*Прайс!K98</f>
        <v>0</v>
      </c>
      <c r="R103" s="57">
        <f t="shared" si="9"/>
        <v>0</v>
      </c>
      <c r="S103" s="58">
        <f>IF(R103=1,1+SUM($R$7:R102),0)</f>
        <v>0</v>
      </c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1:34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M104" s="70">
        <f>Прайс!B121</f>
        <v>0</v>
      </c>
      <c r="N104" s="69">
        <f>Прайс!D105</f>
        <v>0</v>
      </c>
      <c r="O104" s="70">
        <f>Прайс!M105</f>
        <v>0</v>
      </c>
      <c r="P104" s="70" t="e">
        <f>O104*Прайс!#REF!</f>
        <v>#REF!</v>
      </c>
      <c r="Q104" s="70">
        <f>O104*Прайс!K99</f>
        <v>0</v>
      </c>
      <c r="R104" s="57">
        <f t="shared" si="9"/>
        <v>0</v>
      </c>
      <c r="S104" s="58">
        <f>IF(R104=1,1+SUM($R$7:R103),0)</f>
        <v>0</v>
      </c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1:34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M105" s="70">
        <f>Прайс!B122</f>
        <v>0</v>
      </c>
      <c r="N105" s="69">
        <f>Прайс!D106</f>
        <v>0</v>
      </c>
      <c r="O105" s="70">
        <f>Прайс!M106</f>
        <v>0</v>
      </c>
      <c r="P105" s="70" t="e">
        <f>O105*Прайс!#REF!</f>
        <v>#REF!</v>
      </c>
      <c r="Q105" s="70">
        <f>O105*Прайс!K100</f>
        <v>0</v>
      </c>
      <c r="R105" s="57">
        <f t="shared" si="9"/>
        <v>0</v>
      </c>
      <c r="S105" s="58">
        <f>IF(R105=1,1+SUM($R$7:R104),0)</f>
        <v>0</v>
      </c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1:34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M106" s="70" t="str">
        <f>Прайс!B123</f>
        <v>HS052-01</v>
      </c>
      <c r="N106" s="69" t="str">
        <f>Прайс!D107</f>
        <v>Адаптер полки ЛДСП 300 мм, белый </v>
      </c>
      <c r="O106" s="70">
        <f>Прайс!M107</f>
        <v>0</v>
      </c>
      <c r="P106" s="70" t="e">
        <f>O106*Прайс!#REF!</f>
        <v>#REF!</v>
      </c>
      <c r="Q106" s="70">
        <f>O106*Прайс!K107</f>
        <v>0</v>
      </c>
      <c r="R106" s="57">
        <f t="shared" si="9"/>
        <v>0</v>
      </c>
      <c r="S106" s="58">
        <f>IF(R106=1,1+SUM($R$7:R105),0)</f>
        <v>0</v>
      </c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1:34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M107" s="70">
        <f>Прайс!B124</f>
        <v>0</v>
      </c>
      <c r="N107" s="69">
        <f>Прайс!D108</f>
        <v>0</v>
      </c>
      <c r="O107" s="70">
        <f>Прайс!M108</f>
        <v>0</v>
      </c>
      <c r="P107" s="70" t="e">
        <f>O107*Прайс!#REF!</f>
        <v>#REF!</v>
      </c>
      <c r="Q107" s="70">
        <f>O107*Прайс!K102</f>
        <v>0</v>
      </c>
      <c r="R107" s="57">
        <f t="shared" si="9"/>
        <v>0</v>
      </c>
      <c r="S107" s="58">
        <f>IF(R107=1,1+SUM($R$7:R106),0)</f>
        <v>0</v>
      </c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spans="1:34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M108" s="70">
        <f>Прайс!B125</f>
        <v>0</v>
      </c>
      <c r="N108" s="69">
        <f>Прайс!D109</f>
        <v>0</v>
      </c>
      <c r="O108" s="70">
        <f>Прайс!M109</f>
        <v>0</v>
      </c>
      <c r="P108" s="70" t="e">
        <f>O108*Прайс!#REF!</f>
        <v>#REF!</v>
      </c>
      <c r="Q108" s="70">
        <f>O108*Прайс!K103</f>
        <v>0</v>
      </c>
      <c r="R108" s="57">
        <f t="shared" si="9"/>
        <v>0</v>
      </c>
      <c r="S108" s="58">
        <f>IF(R108=1,1+SUM($R$7:R107),0)</f>
        <v>0</v>
      </c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spans="1:34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M109" s="70" t="str">
        <f>Прайс!B126</f>
        <v>HS052-26</v>
      </c>
      <c r="N109" s="69" t="str">
        <f>Прайс!D110</f>
        <v>Адаптер полки ЛДСП 300 мм, металлик серебристый </v>
      </c>
      <c r="O109" s="70">
        <f>Прайс!M110</f>
        <v>0</v>
      </c>
      <c r="P109" s="70" t="e">
        <f>O109*Прайс!#REF!</f>
        <v>#REF!</v>
      </c>
      <c r="Q109" s="70">
        <f>O109*Прайс!K107</f>
        <v>0</v>
      </c>
      <c r="R109" s="57">
        <f t="shared" si="9"/>
        <v>0</v>
      </c>
      <c r="S109" s="58">
        <f>IF(R109=1,1+SUM($R$7:R108),0)</f>
        <v>0</v>
      </c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spans="1:34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M110" s="70">
        <f>Прайс!B127</f>
        <v>0</v>
      </c>
      <c r="N110" s="69">
        <f>Прайс!D111</f>
        <v>0</v>
      </c>
      <c r="O110" s="70">
        <f>Прайс!M111</f>
        <v>0</v>
      </c>
      <c r="P110" s="70" t="e">
        <f>O110*Прайс!#REF!</f>
        <v>#REF!</v>
      </c>
      <c r="Q110" s="70">
        <f>O110*Прайс!K105</f>
        <v>0</v>
      </c>
      <c r="R110" s="57">
        <f t="shared" si="9"/>
        <v>0</v>
      </c>
      <c r="S110" s="58">
        <f>IF(R110=1,1+SUM($R$7:R109),0)</f>
        <v>0</v>
      </c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1" spans="1:34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M111" s="70">
        <f>Прайс!B128</f>
        <v>0</v>
      </c>
      <c r="N111" s="69">
        <f>Прайс!D112</f>
        <v>0</v>
      </c>
      <c r="O111" s="70">
        <f>Прайс!M112</f>
        <v>0</v>
      </c>
      <c r="P111" s="70" t="e">
        <f>O111*Прайс!#REF!</f>
        <v>#REF!</v>
      </c>
      <c r="Q111" s="70">
        <f>O111*Прайс!K106</f>
        <v>0</v>
      </c>
      <c r="R111" s="57">
        <f t="shared" si="9"/>
        <v>0</v>
      </c>
      <c r="S111" s="58">
        <f>IF(R111=1,1+SUM($R$7:R110),0)</f>
        <v>0</v>
      </c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</row>
    <row r="112" spans="1:34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M112" s="70" t="str">
        <f>Прайс!B129</f>
        <v>HS052-56</v>
      </c>
      <c r="N112" s="69" t="str">
        <f>Прайс!D113</f>
        <v>Адаптер полки ЛДСП 300 мм, черный муар</v>
      </c>
      <c r="O112" s="70">
        <f>Прайс!M113</f>
        <v>0</v>
      </c>
      <c r="P112" s="70" t="e">
        <f>O112*Прайс!#REF!</f>
        <v>#REF!</v>
      </c>
      <c r="Q112" s="70">
        <f>O112*Прайс!K107</f>
        <v>0</v>
      </c>
      <c r="R112" s="57">
        <f t="shared" si="9"/>
        <v>0</v>
      </c>
      <c r="S112" s="58">
        <f>IF(R112=1,1+SUM($R$7:R111),0)</f>
        <v>0</v>
      </c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spans="1:34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M113" s="70">
        <f>Прайс!B130</f>
        <v>0</v>
      </c>
      <c r="N113" s="69">
        <f>Прайс!D114</f>
        <v>0</v>
      </c>
      <c r="O113" s="70">
        <f>Прайс!M114</f>
        <v>0</v>
      </c>
      <c r="P113" s="70" t="e">
        <f>O113*Прайс!#REF!</f>
        <v>#REF!</v>
      </c>
      <c r="Q113" s="70">
        <f>O113*Прайс!K108</f>
        <v>0</v>
      </c>
      <c r="R113" s="57">
        <f t="shared" si="9"/>
        <v>0</v>
      </c>
      <c r="S113" s="58">
        <f>IF(R113=1,1+SUM($R$7:R112),0)</f>
        <v>0</v>
      </c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spans="1:34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M114" s="70">
        <f>Прайс!B131</f>
        <v>0</v>
      </c>
      <c r="N114" s="69">
        <f>Прайс!D115</f>
        <v>0</v>
      </c>
      <c r="O114" s="70">
        <f>Прайс!M115</f>
        <v>0</v>
      </c>
      <c r="P114" s="70" t="e">
        <f>O114*Прайс!#REF!</f>
        <v>#REF!</v>
      </c>
      <c r="Q114" s="70">
        <f>O114*Прайс!K109</f>
        <v>0</v>
      </c>
      <c r="R114" s="57">
        <f t="shared" si="9"/>
        <v>0</v>
      </c>
      <c r="S114" s="58">
        <f>IF(R114=1,1+SUM($R$7:R113),0)</f>
        <v>0</v>
      </c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spans="1:34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M115" s="70" t="str">
        <f>Прайс!B132</f>
        <v>HS009-01</v>
      </c>
      <c r="N115" s="69" t="str">
        <f>Прайс!D116</f>
        <v>Адаптер полки ЛДСП 450 мм, белый </v>
      </c>
      <c r="O115" s="70">
        <f>Прайс!M116</f>
        <v>0</v>
      </c>
      <c r="P115" s="70" t="e">
        <f>O115*Прайс!#REF!</f>
        <v>#REF!</v>
      </c>
      <c r="Q115" s="70">
        <f>O115*Прайс!K116</f>
        <v>0</v>
      </c>
      <c r="R115" s="57">
        <f t="shared" si="9"/>
        <v>0</v>
      </c>
      <c r="S115" s="58">
        <f>IF(R115=1,1+SUM($R$7:R114),0)</f>
        <v>0</v>
      </c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spans="1:34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M116" s="70">
        <f>Прайс!B133</f>
        <v>0</v>
      </c>
      <c r="N116" s="69">
        <f>Прайс!D117</f>
        <v>0</v>
      </c>
      <c r="O116" s="70">
        <f>Прайс!M117</f>
        <v>0</v>
      </c>
      <c r="P116" s="70" t="e">
        <f>O116*Прайс!#REF!</f>
        <v>#REF!</v>
      </c>
      <c r="Q116" s="70">
        <f>O116*Прайс!K111</f>
        <v>0</v>
      </c>
      <c r="R116" s="57">
        <f t="shared" si="9"/>
        <v>0</v>
      </c>
      <c r="S116" s="58">
        <f>IF(R116=1,1+SUM($R$7:R115),0)</f>
        <v>0</v>
      </c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spans="1:34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M117" s="70">
        <f>Прайс!B134</f>
        <v>0</v>
      </c>
      <c r="N117" s="69">
        <f>Прайс!D118</f>
        <v>0</v>
      </c>
      <c r="O117" s="70">
        <f>Прайс!M118</f>
        <v>0</v>
      </c>
      <c r="P117" s="70" t="e">
        <f>O117*Прайс!#REF!</f>
        <v>#REF!</v>
      </c>
      <c r="Q117" s="70">
        <f>O117*Прайс!K112</f>
        <v>0</v>
      </c>
      <c r="R117" s="57">
        <f t="shared" si="9"/>
        <v>0</v>
      </c>
      <c r="S117" s="58">
        <f>IF(R117=1,1+SUM($R$7:R116),0)</f>
        <v>0</v>
      </c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spans="1:34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M118" s="70" t="str">
        <f>Прайс!B135</f>
        <v>HS009-26</v>
      </c>
      <c r="N118" s="69" t="str">
        <f>Прайс!D119</f>
        <v>Адаптер полки ЛДСП 450 мм, металлик серебристый </v>
      </c>
      <c r="O118" s="70">
        <f>Прайс!M119</f>
        <v>0</v>
      </c>
      <c r="P118" s="70" t="e">
        <f>O118*Прайс!#REF!</f>
        <v>#REF!</v>
      </c>
      <c r="Q118" s="70">
        <f>O118*Прайс!K116</f>
        <v>0</v>
      </c>
      <c r="R118" s="57">
        <f t="shared" si="9"/>
        <v>0</v>
      </c>
      <c r="S118" s="58">
        <f>IF(R118=1,1+SUM($R$7:R117),0)</f>
        <v>0</v>
      </c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</row>
    <row r="119" spans="1:34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M119" s="70">
        <f>Прайс!B136</f>
        <v>0</v>
      </c>
      <c r="N119" s="69">
        <f>Прайс!D120</f>
        <v>0</v>
      </c>
      <c r="O119" s="70">
        <f>Прайс!M120</f>
        <v>0</v>
      </c>
      <c r="P119" s="70" t="e">
        <f>O119*Прайс!#REF!</f>
        <v>#REF!</v>
      </c>
      <c r="Q119" s="70">
        <f>O119*Прайс!K114</f>
        <v>0</v>
      </c>
      <c r="R119" s="57">
        <f t="shared" si="9"/>
        <v>0</v>
      </c>
      <c r="S119" s="58">
        <f>IF(R119=1,1+SUM($R$7:R118),0)</f>
        <v>0</v>
      </c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spans="1:34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M120" s="70">
        <f>Прайс!B137</f>
        <v>0</v>
      </c>
      <c r="N120" s="69">
        <f>Прайс!D121</f>
        <v>0</v>
      </c>
      <c r="O120" s="70">
        <f>Прайс!M121</f>
        <v>0</v>
      </c>
      <c r="P120" s="70" t="e">
        <f>O120*Прайс!#REF!</f>
        <v>#REF!</v>
      </c>
      <c r="Q120" s="70">
        <f>O120*Прайс!K115</f>
        <v>0</v>
      </c>
      <c r="R120" s="57">
        <f t="shared" si="9"/>
        <v>0</v>
      </c>
      <c r="S120" s="58">
        <f>IF(R120=1,1+SUM($R$7:R119),0)</f>
        <v>0</v>
      </c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spans="1:34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M121" s="70" t="str">
        <f>Прайс!B138</f>
        <v>HS009-56</v>
      </c>
      <c r="N121" s="69" t="str">
        <f>Прайс!D122</f>
        <v>Адаптер полки ЛДСП 450 мм, черный муар</v>
      </c>
      <c r="O121" s="70">
        <f>Прайс!M122</f>
        <v>0</v>
      </c>
      <c r="P121" s="70" t="e">
        <f>O121*Прайс!#REF!</f>
        <v>#REF!</v>
      </c>
      <c r="Q121" s="70">
        <f>O121*Прайс!K116</f>
        <v>0</v>
      </c>
      <c r="R121" s="57">
        <f t="shared" si="9"/>
        <v>0</v>
      </c>
      <c r="S121" s="58">
        <f>IF(R121=1,1+SUM($R$7:R120),0)</f>
        <v>0</v>
      </c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spans="1:34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M122" s="70">
        <f>Прайс!B139</f>
        <v>0</v>
      </c>
      <c r="N122" s="69">
        <f>Прайс!D123</f>
        <v>0</v>
      </c>
      <c r="O122" s="70">
        <f>Прайс!M123</f>
        <v>0</v>
      </c>
      <c r="P122" s="70" t="e">
        <f>O122*Прайс!#REF!</f>
        <v>#REF!</v>
      </c>
      <c r="Q122" s="70">
        <f>O122*Прайс!K117</f>
        <v>0</v>
      </c>
      <c r="R122" s="57">
        <f t="shared" si="9"/>
        <v>0</v>
      </c>
      <c r="S122" s="58">
        <f>IF(R122=1,1+SUM($R$7:R121),0)</f>
        <v>0</v>
      </c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spans="1:34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M123" s="70">
        <f>Прайс!B140</f>
        <v>0</v>
      </c>
      <c r="N123" s="69">
        <f>Прайс!D124</f>
        <v>0</v>
      </c>
      <c r="O123" s="70">
        <f>Прайс!M124</f>
        <v>0</v>
      </c>
      <c r="P123" s="70" t="e">
        <f>O123*Прайс!#REF!</f>
        <v>#REF!</v>
      </c>
      <c r="Q123" s="70">
        <f>O123*Прайс!K118</f>
        <v>0</v>
      </c>
      <c r="R123" s="57">
        <f t="shared" si="9"/>
        <v>0</v>
      </c>
      <c r="S123" s="58">
        <f>IF(R123=1,1+SUM($R$7:R122),0)</f>
        <v>0</v>
      </c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spans="1:34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M124" s="70" t="str">
        <f>Прайс!B141</f>
        <v>HS053-01</v>
      </c>
      <c r="N124" s="69" t="str">
        <f>Прайс!D125</f>
        <v>Полочка стальная 600 х 300 мм, белый </v>
      </c>
      <c r="O124" s="70">
        <f>Прайс!M125</f>
        <v>0</v>
      </c>
      <c r="P124" s="70" t="e">
        <f>O124*Прайс!#REF!</f>
        <v>#REF!</v>
      </c>
      <c r="Q124" s="70">
        <f>O124*Прайс!K125</f>
        <v>0</v>
      </c>
      <c r="R124" s="57">
        <f t="shared" si="9"/>
        <v>0</v>
      </c>
      <c r="S124" s="58">
        <f>IF(R124=1,1+SUM($R$7:R123),0)</f>
        <v>0</v>
      </c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</row>
    <row r="125" spans="1:34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M125" s="70">
        <f>Прайс!B142</f>
        <v>0</v>
      </c>
      <c r="N125" s="69">
        <f>Прайс!D126</f>
        <v>0</v>
      </c>
      <c r="O125" s="70">
        <f>Прайс!M126</f>
        <v>0</v>
      </c>
      <c r="P125" s="70" t="e">
        <f>O125*Прайс!#REF!</f>
        <v>#REF!</v>
      </c>
      <c r="Q125" s="70">
        <f>O125*Прайс!K120</f>
        <v>0</v>
      </c>
      <c r="R125" s="57">
        <f t="shared" si="9"/>
        <v>0</v>
      </c>
      <c r="S125" s="58">
        <f>IF(R125=1,1+SUM($R$7:R124),0)</f>
        <v>0</v>
      </c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</row>
    <row r="126" spans="1:34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M126" s="70">
        <f>Прайс!B143</f>
        <v>0</v>
      </c>
      <c r="N126" s="69">
        <f>Прайс!D127</f>
        <v>0</v>
      </c>
      <c r="O126" s="70">
        <f>Прайс!M127</f>
        <v>0</v>
      </c>
      <c r="P126" s="70" t="e">
        <f>O126*Прайс!#REF!</f>
        <v>#REF!</v>
      </c>
      <c r="Q126" s="70">
        <f>O126*Прайс!K121</f>
        <v>0</v>
      </c>
      <c r="R126" s="57">
        <f t="shared" si="9"/>
        <v>0</v>
      </c>
      <c r="S126" s="58">
        <f>IF(R126=1,1+SUM($R$7:R125),0)</f>
        <v>0</v>
      </c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</row>
    <row r="127" spans="1:34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M127" s="70" t="str">
        <f>Прайс!B144</f>
        <v>HS053-26</v>
      </c>
      <c r="N127" s="69" t="str">
        <f>Прайс!D128</f>
        <v>Полочка стальная 600 х 300 мм, металлик серебристый </v>
      </c>
      <c r="O127" s="70">
        <f>Прайс!M128</f>
        <v>0</v>
      </c>
      <c r="P127" s="70" t="e">
        <f>O127*Прайс!#REF!</f>
        <v>#REF!</v>
      </c>
      <c r="Q127" s="70">
        <f>O127*Прайс!K125</f>
        <v>0</v>
      </c>
      <c r="R127" s="57">
        <f t="shared" si="9"/>
        <v>0</v>
      </c>
      <c r="S127" s="58">
        <f>IF(R127=1,1+SUM($R$7:R126),0)</f>
        <v>0</v>
      </c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</row>
    <row r="128" spans="1:34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M128" s="70">
        <f>Прайс!B145</f>
        <v>0</v>
      </c>
      <c r="N128" s="69">
        <f>Прайс!D129</f>
        <v>0</v>
      </c>
      <c r="O128" s="70">
        <f>Прайс!M129</f>
        <v>0</v>
      </c>
      <c r="P128" s="70" t="e">
        <f>O128*Прайс!#REF!</f>
        <v>#REF!</v>
      </c>
      <c r="Q128" s="70">
        <f>O128*Прайс!K123</f>
        <v>0</v>
      </c>
      <c r="R128" s="57">
        <f t="shared" si="9"/>
        <v>0</v>
      </c>
      <c r="S128" s="58">
        <f>IF(R128=1,1+SUM($R$7:R127),0)</f>
        <v>0</v>
      </c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</row>
    <row r="129" spans="1:34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M129" s="70">
        <f>Прайс!B146</f>
        <v>0</v>
      </c>
      <c r="N129" s="69">
        <f>Прайс!D130</f>
        <v>0</v>
      </c>
      <c r="O129" s="70">
        <f>Прайс!M130</f>
        <v>0</v>
      </c>
      <c r="P129" s="70" t="e">
        <f>O129*Прайс!#REF!</f>
        <v>#REF!</v>
      </c>
      <c r="Q129" s="70">
        <f>O129*Прайс!K124</f>
        <v>0</v>
      </c>
      <c r="R129" s="57">
        <f t="shared" si="9"/>
        <v>0</v>
      </c>
      <c r="S129" s="58">
        <f>IF(R129=1,1+SUM($R$7:R128),0)</f>
        <v>0</v>
      </c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</row>
    <row r="130" spans="1:34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M130" s="70" t="str">
        <f>Прайс!B147</f>
        <v>HS053-56</v>
      </c>
      <c r="N130" s="69" t="str">
        <f>Прайс!D131</f>
        <v>Полочка стальная 600 х 300 мм, черный муар</v>
      </c>
      <c r="O130" s="70">
        <f>Прайс!M131</f>
        <v>0</v>
      </c>
      <c r="P130" s="70" t="e">
        <f>O130*Прайс!#REF!</f>
        <v>#REF!</v>
      </c>
      <c r="Q130" s="70">
        <f>O130*Прайс!K125</f>
        <v>0</v>
      </c>
      <c r="R130" s="57">
        <f t="shared" si="9"/>
        <v>0</v>
      </c>
      <c r="S130" s="58">
        <f>IF(R130=1,1+SUM($R$7:R129),0)</f>
        <v>0</v>
      </c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spans="1:34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M131" s="70">
        <f>Прайс!B148</f>
        <v>0</v>
      </c>
      <c r="N131" s="69">
        <f>Прайс!D132</f>
        <v>0</v>
      </c>
      <c r="O131" s="70">
        <f>Прайс!M132</f>
        <v>0</v>
      </c>
      <c r="P131" s="70" t="e">
        <f>O131*Прайс!#REF!</f>
        <v>#REF!</v>
      </c>
      <c r="Q131" s="70">
        <f>O131*Прайс!K126</f>
        <v>0</v>
      </c>
      <c r="R131" s="57">
        <f t="shared" si="9"/>
        <v>0</v>
      </c>
      <c r="S131" s="58">
        <f>IF(R131=1,1+SUM($R$7:R130),0)</f>
        <v>0</v>
      </c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</row>
    <row r="132" spans="1:34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M132" s="70">
        <f>Прайс!B149</f>
        <v>0</v>
      </c>
      <c r="N132" s="69">
        <f>Прайс!D133</f>
        <v>0</v>
      </c>
      <c r="O132" s="70">
        <f>Прайс!M133</f>
        <v>0</v>
      </c>
      <c r="P132" s="70" t="e">
        <f>O132*Прайс!#REF!</f>
        <v>#REF!</v>
      </c>
      <c r="Q132" s="70">
        <f>O132*Прайс!K127</f>
        <v>0</v>
      </c>
      <c r="R132" s="57">
        <f t="shared" si="9"/>
        <v>0</v>
      </c>
      <c r="S132" s="58">
        <f>IF(R132=1,1+SUM($R$7:R131),0)</f>
        <v>0</v>
      </c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</row>
    <row r="133" spans="1:34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M133" s="70" t="str">
        <f>Прайс!B150</f>
        <v>HS010-01</v>
      </c>
      <c r="N133" s="69" t="str">
        <f>Прайс!D134</f>
        <v>Полочка стальная 600 х 450 мм, белый </v>
      </c>
      <c r="O133" s="70">
        <f>Прайс!M134</f>
        <v>0</v>
      </c>
      <c r="P133" s="70" t="e">
        <f>O133*Прайс!#REF!</f>
        <v>#REF!</v>
      </c>
      <c r="Q133" s="70">
        <f>O133*Прайс!K134</f>
        <v>0</v>
      </c>
      <c r="R133" s="57">
        <f t="shared" si="9"/>
        <v>0</v>
      </c>
      <c r="S133" s="58">
        <f>IF(R133=1,1+SUM($R$7:R132),0)</f>
        <v>0</v>
      </c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</row>
    <row r="134" spans="1:34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M134" s="70">
        <f>Прайс!B151</f>
        <v>0</v>
      </c>
      <c r="N134" s="69">
        <f>Прайс!D135</f>
        <v>0</v>
      </c>
      <c r="O134" s="70">
        <f>Прайс!M135</f>
        <v>0</v>
      </c>
      <c r="P134" s="70" t="e">
        <f>O134*Прайс!#REF!</f>
        <v>#REF!</v>
      </c>
      <c r="Q134" s="70">
        <f>O134*Прайс!K129</f>
        <v>0</v>
      </c>
      <c r="R134" s="57">
        <f t="shared" si="9"/>
        <v>0</v>
      </c>
      <c r="S134" s="58">
        <f>IF(R134=1,1+SUM($R$7:R133),0)</f>
        <v>0</v>
      </c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</row>
    <row r="135" spans="1:34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M135" s="70">
        <f>Прайс!B152</f>
        <v>0</v>
      </c>
      <c r="N135" s="69">
        <f>Прайс!D136</f>
        <v>0</v>
      </c>
      <c r="O135" s="70">
        <f>Прайс!M136</f>
        <v>0</v>
      </c>
      <c r="P135" s="70" t="e">
        <f>O135*Прайс!#REF!</f>
        <v>#REF!</v>
      </c>
      <c r="Q135" s="70">
        <f>O135*Прайс!K130</f>
        <v>0</v>
      </c>
      <c r="R135" s="57">
        <f t="shared" si="9"/>
        <v>0</v>
      </c>
      <c r="S135" s="58">
        <f>IF(R135=1,1+SUM($R$7:R134),0)</f>
        <v>0</v>
      </c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</row>
    <row r="136" spans="1:34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M136" s="70" t="str">
        <f>Прайс!B153</f>
        <v>HS010-26</v>
      </c>
      <c r="N136" s="69" t="str">
        <f>Прайс!D137</f>
        <v>Полочка стальная 600 х 450 мм, металлик серебристый </v>
      </c>
      <c r="O136" s="70">
        <f>Прайс!M137</f>
        <v>0</v>
      </c>
      <c r="P136" s="70" t="e">
        <f>O136*Прайс!#REF!</f>
        <v>#REF!</v>
      </c>
      <c r="Q136" s="70">
        <f>O136*Прайс!K134</f>
        <v>0</v>
      </c>
      <c r="R136" s="57">
        <f t="shared" si="9"/>
        <v>0</v>
      </c>
      <c r="S136" s="58">
        <f>IF(R136=1,1+SUM($R$7:R135),0)</f>
        <v>0</v>
      </c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</row>
    <row r="137" spans="1:34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M137" s="70">
        <f>Прайс!B154</f>
        <v>0</v>
      </c>
      <c r="N137" s="69">
        <f>Прайс!D138</f>
        <v>0</v>
      </c>
      <c r="O137" s="70">
        <f>Прайс!M138</f>
        <v>0</v>
      </c>
      <c r="P137" s="70" t="e">
        <f>O137*Прайс!#REF!</f>
        <v>#REF!</v>
      </c>
      <c r="Q137" s="70">
        <f>O137*Прайс!K132</f>
        <v>0</v>
      </c>
      <c r="R137" s="57">
        <f t="shared" si="9"/>
        <v>0</v>
      </c>
      <c r="S137" s="58">
        <f>IF(R137=1,1+SUM($R$7:R136),0)</f>
        <v>0</v>
      </c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</row>
    <row r="138" spans="1:34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M138" s="70">
        <f>Прайс!B155</f>
        <v>0</v>
      </c>
      <c r="N138" s="69">
        <f>Прайс!D139</f>
        <v>0</v>
      </c>
      <c r="O138" s="70">
        <f>Прайс!M139</f>
        <v>0</v>
      </c>
      <c r="P138" s="70" t="e">
        <f>O138*Прайс!#REF!</f>
        <v>#REF!</v>
      </c>
      <c r="Q138" s="70">
        <f>O138*Прайс!K133</f>
        <v>0</v>
      </c>
      <c r="R138" s="57">
        <f t="shared" si="9"/>
        <v>0</v>
      </c>
      <c r="S138" s="58">
        <f>IF(R138=1,1+SUM($R$7:R137),0)</f>
        <v>0</v>
      </c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</row>
    <row r="139" spans="1:34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M139" s="70" t="str">
        <f>Прайс!B156</f>
        <v>HS010-56</v>
      </c>
      <c r="N139" s="69" t="str">
        <f>Прайс!D140</f>
        <v>Полочка стальная 600 х 450 мм, черный муар</v>
      </c>
      <c r="O139" s="70">
        <f>Прайс!M140</f>
        <v>0</v>
      </c>
      <c r="P139" s="70" t="e">
        <f>O139*Прайс!#REF!</f>
        <v>#REF!</v>
      </c>
      <c r="Q139" s="70">
        <f>O139*Прайс!K134</f>
        <v>0</v>
      </c>
      <c r="R139" s="57">
        <f t="shared" si="9"/>
        <v>0</v>
      </c>
      <c r="S139" s="58">
        <f>IF(R139=1,1+SUM($R$7:R138),0)</f>
        <v>0</v>
      </c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</row>
    <row r="140" spans="1:34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M140" s="70">
        <f>Прайс!B157</f>
        <v>0</v>
      </c>
      <c r="N140" s="69">
        <f>Прайс!D141</f>
        <v>0</v>
      </c>
      <c r="O140" s="70">
        <f>Прайс!M141</f>
        <v>0</v>
      </c>
      <c r="P140" s="70" t="e">
        <f>O140*Прайс!#REF!</f>
        <v>#REF!</v>
      </c>
      <c r="Q140" s="70">
        <f>O140*Прайс!K135</f>
        <v>0</v>
      </c>
      <c r="R140" s="57">
        <f t="shared" si="9"/>
        <v>0</v>
      </c>
      <c r="S140" s="58">
        <f>IF(R140=1,1+SUM($R$7:R139),0)</f>
        <v>0</v>
      </c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</row>
    <row r="141" spans="1:34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M141" s="70">
        <f>Прайс!B158</f>
        <v>0</v>
      </c>
      <c r="N141" s="69">
        <f>Прайс!D142</f>
        <v>0</v>
      </c>
      <c r="O141" s="70">
        <f>Прайс!M142</f>
        <v>0</v>
      </c>
      <c r="P141" s="70" t="e">
        <f>O141*Прайс!#REF!</f>
        <v>#REF!</v>
      </c>
      <c r="Q141" s="70">
        <f>O141*Прайс!K136</f>
        <v>0</v>
      </c>
      <c r="R141" s="57">
        <f t="shared" si="9"/>
        <v>0</v>
      </c>
      <c r="S141" s="58">
        <f>IF(R141=1,1+SUM($R$7:R140),0)</f>
        <v>0</v>
      </c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</row>
    <row r="142" spans="1:34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M142" s="70" t="str">
        <f>Прайс!B159</f>
        <v>HS054-01</v>
      </c>
      <c r="N142" s="69" t="str">
        <f>Прайс!D143</f>
        <v>Полочка стальная 900 х 300 мм, белый </v>
      </c>
      <c r="O142" s="70">
        <f>Прайс!M143</f>
        <v>0</v>
      </c>
      <c r="P142" s="70" t="e">
        <f>O142*Прайс!#REF!</f>
        <v>#REF!</v>
      </c>
      <c r="Q142" s="70">
        <f>O142*Прайс!K143</f>
        <v>0</v>
      </c>
      <c r="R142" s="57">
        <f aca="true" t="shared" si="10" ref="R142:R205">IF(O142&gt;0,1,0)</f>
        <v>0</v>
      </c>
      <c r="S142" s="58">
        <f>IF(R142=1,1+SUM($R$7:R141),0)</f>
        <v>0</v>
      </c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</row>
    <row r="143" spans="1:34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M143" s="70">
        <f>Прайс!B160</f>
        <v>0</v>
      </c>
      <c r="N143" s="69">
        <f>Прайс!D144</f>
        <v>0</v>
      </c>
      <c r="O143" s="70">
        <f>Прайс!M144</f>
        <v>0</v>
      </c>
      <c r="P143" s="70" t="e">
        <f>O143*Прайс!#REF!</f>
        <v>#REF!</v>
      </c>
      <c r="Q143" s="70">
        <f>O143*Прайс!K138</f>
        <v>0</v>
      </c>
      <c r="R143" s="57">
        <f t="shared" si="10"/>
        <v>0</v>
      </c>
      <c r="S143" s="58">
        <f>IF(R143=1,1+SUM($R$7:R142),0)</f>
        <v>0</v>
      </c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</row>
    <row r="144" spans="1:34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M144" s="70">
        <f>Прайс!B161</f>
        <v>0</v>
      </c>
      <c r="N144" s="69">
        <f>Прайс!D145</f>
        <v>0</v>
      </c>
      <c r="O144" s="70">
        <f>Прайс!M145</f>
        <v>0</v>
      </c>
      <c r="P144" s="70" t="e">
        <f>O144*Прайс!#REF!</f>
        <v>#REF!</v>
      </c>
      <c r="Q144" s="70">
        <f>O144*Прайс!K139</f>
        <v>0</v>
      </c>
      <c r="R144" s="57">
        <f t="shared" si="10"/>
        <v>0</v>
      </c>
      <c r="S144" s="58">
        <f>IF(R144=1,1+SUM($R$7:R143),0)</f>
        <v>0</v>
      </c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</row>
    <row r="145" spans="1:34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M145" s="70" t="str">
        <f>Прайс!B162</f>
        <v>HS054-26</v>
      </c>
      <c r="N145" s="69" t="str">
        <f>Прайс!D146</f>
        <v>Полочка стальная 900 х 300 мм, металлик серебристый </v>
      </c>
      <c r="O145" s="70">
        <f>Прайс!M146</f>
        <v>0</v>
      </c>
      <c r="P145" s="70" t="e">
        <f>O145*Прайс!#REF!</f>
        <v>#REF!</v>
      </c>
      <c r="Q145" s="70">
        <f>O145*Прайс!K143</f>
        <v>0</v>
      </c>
      <c r="R145" s="57">
        <f t="shared" si="10"/>
        <v>0</v>
      </c>
      <c r="S145" s="58">
        <f>IF(R145=1,1+SUM($R$7:R144),0)</f>
        <v>0</v>
      </c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</row>
    <row r="146" spans="1:34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M146" s="70">
        <f>Прайс!B163</f>
        <v>0</v>
      </c>
      <c r="N146" s="69">
        <f>Прайс!D147</f>
        <v>0</v>
      </c>
      <c r="O146" s="70">
        <f>Прайс!M147</f>
        <v>0</v>
      </c>
      <c r="P146" s="70" t="e">
        <f>O146*Прайс!#REF!</f>
        <v>#REF!</v>
      </c>
      <c r="Q146" s="70">
        <f>O146*Прайс!K141</f>
        <v>0</v>
      </c>
      <c r="R146" s="57">
        <f t="shared" si="10"/>
        <v>0</v>
      </c>
      <c r="S146" s="58">
        <f>IF(R146=1,1+SUM($R$7:R145),0)</f>
        <v>0</v>
      </c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</row>
    <row r="147" spans="1:34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M147" s="70">
        <f>Прайс!B164</f>
        <v>0</v>
      </c>
      <c r="N147" s="69">
        <f>Прайс!D148</f>
        <v>0</v>
      </c>
      <c r="O147" s="70">
        <f>Прайс!M148</f>
        <v>0</v>
      </c>
      <c r="P147" s="70" t="e">
        <f>O147*Прайс!#REF!</f>
        <v>#REF!</v>
      </c>
      <c r="Q147" s="70">
        <f>O147*Прайс!K142</f>
        <v>0</v>
      </c>
      <c r="R147" s="57">
        <f t="shared" si="10"/>
        <v>0</v>
      </c>
      <c r="S147" s="58">
        <f>IF(R147=1,1+SUM($R$7:R146),0)</f>
        <v>0</v>
      </c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</row>
    <row r="148" spans="1:3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M148" s="70" t="str">
        <f>Прайс!B165</f>
        <v>HS054-56</v>
      </c>
      <c r="N148" s="69" t="str">
        <f>Прайс!D149</f>
        <v>Полочка стальная 900 х 300 мм, черный муар </v>
      </c>
      <c r="O148" s="70">
        <f>Прайс!M149</f>
        <v>0</v>
      </c>
      <c r="P148" s="70" t="e">
        <f>O148*Прайс!#REF!</f>
        <v>#REF!</v>
      </c>
      <c r="Q148" s="70">
        <f>O148*Прайс!K143</f>
        <v>0</v>
      </c>
      <c r="R148" s="57">
        <f t="shared" si="10"/>
        <v>0</v>
      </c>
      <c r="S148" s="58">
        <f>IF(R148=1,1+SUM($R$7:R147),0)</f>
        <v>0</v>
      </c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</row>
    <row r="149" spans="1:3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M149" s="70">
        <f>Прайс!B166</f>
        <v>0</v>
      </c>
      <c r="N149" s="69">
        <f>Прайс!D150</f>
        <v>0</v>
      </c>
      <c r="O149" s="70">
        <f>Прайс!M150</f>
        <v>0</v>
      </c>
      <c r="P149" s="70" t="e">
        <f>O149*Прайс!#REF!</f>
        <v>#REF!</v>
      </c>
      <c r="Q149" s="70">
        <f>O149*Прайс!K144</f>
        <v>0</v>
      </c>
      <c r="R149" s="57">
        <f t="shared" si="10"/>
        <v>0</v>
      </c>
      <c r="S149" s="58">
        <f>IF(R149=1,1+SUM($R$7:R148),0)</f>
        <v>0</v>
      </c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</row>
    <row r="150" spans="1:3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M150" s="70">
        <f>Прайс!B167</f>
        <v>0</v>
      </c>
      <c r="N150" s="69">
        <f>Прайс!D151</f>
        <v>0</v>
      </c>
      <c r="O150" s="70">
        <f>Прайс!M151</f>
        <v>0</v>
      </c>
      <c r="P150" s="70" t="e">
        <f>O150*Прайс!#REF!</f>
        <v>#REF!</v>
      </c>
      <c r="Q150" s="70">
        <f>O150*Прайс!K145</f>
        <v>0</v>
      </c>
      <c r="R150" s="57">
        <f t="shared" si="10"/>
        <v>0</v>
      </c>
      <c r="S150" s="58">
        <f>IF(R150=1,1+SUM($R$7:R149),0)</f>
        <v>0</v>
      </c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</row>
    <row r="151" spans="1:3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M151" s="70" t="str">
        <f>Прайс!B168</f>
        <v>HS011-01</v>
      </c>
      <c r="N151" s="69" t="str">
        <f>Прайс!D152</f>
        <v>Полочка стальная 900 х 450 мм, белый </v>
      </c>
      <c r="O151" s="70">
        <f>Прайс!M152</f>
        <v>0</v>
      </c>
      <c r="P151" s="70" t="e">
        <f>O151*Прайс!#REF!</f>
        <v>#REF!</v>
      </c>
      <c r="Q151" s="70">
        <f>O151*Прайс!K152</f>
        <v>0</v>
      </c>
      <c r="R151" s="57">
        <f t="shared" si="10"/>
        <v>0</v>
      </c>
      <c r="S151" s="58">
        <f>IF(R151=1,1+SUM($R$7:R150),0)</f>
        <v>0</v>
      </c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</row>
    <row r="152" spans="1:3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M152" s="70">
        <f>Прайс!B169</f>
        <v>0</v>
      </c>
      <c r="N152" s="69">
        <f>Прайс!D153</f>
        <v>0</v>
      </c>
      <c r="O152" s="70">
        <f>Прайс!M153</f>
        <v>0</v>
      </c>
      <c r="P152" s="70" t="e">
        <f>O152*Прайс!#REF!</f>
        <v>#REF!</v>
      </c>
      <c r="Q152" s="70">
        <f>O152*Прайс!K147</f>
        <v>0</v>
      </c>
      <c r="R152" s="57">
        <f t="shared" si="10"/>
        <v>0</v>
      </c>
      <c r="S152" s="58">
        <f>IF(R152=1,1+SUM($R$7:R151),0)</f>
        <v>0</v>
      </c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</row>
    <row r="153" spans="2:19" ht="12.75">
      <c r="B153" s="79"/>
      <c r="C153" s="79"/>
      <c r="D153" s="79"/>
      <c r="E153" s="79"/>
      <c r="F153" s="79"/>
      <c r="G153" s="79"/>
      <c r="H153" s="79"/>
      <c r="M153" s="70">
        <f>Прайс!B170</f>
        <v>0</v>
      </c>
      <c r="N153" s="69">
        <f>Прайс!D154</f>
        <v>0</v>
      </c>
      <c r="O153" s="70">
        <f>Прайс!M154</f>
        <v>0</v>
      </c>
      <c r="P153" s="70" t="e">
        <f>O153*Прайс!#REF!</f>
        <v>#REF!</v>
      </c>
      <c r="Q153" s="70">
        <f>O153*Прайс!K148</f>
        <v>0</v>
      </c>
      <c r="R153" s="57">
        <f t="shared" si="10"/>
        <v>0</v>
      </c>
      <c r="S153" s="58">
        <f>IF(R153=1,1+SUM($R$7:R152),0)</f>
        <v>0</v>
      </c>
    </row>
    <row r="154" spans="2:19" ht="12.75">
      <c r="B154" s="79"/>
      <c r="C154" s="79"/>
      <c r="D154" s="79"/>
      <c r="E154" s="79"/>
      <c r="F154" s="79"/>
      <c r="G154" s="79"/>
      <c r="H154" s="79"/>
      <c r="M154" s="70" t="str">
        <f>Прайс!B171</f>
        <v>HS011-26</v>
      </c>
      <c r="N154" s="69" t="str">
        <f>Прайс!D155</f>
        <v>Полочка стальная 900 х 450 мм, металлик серебристый </v>
      </c>
      <c r="O154" s="70">
        <f>Прайс!M155</f>
        <v>0</v>
      </c>
      <c r="P154" s="70" t="e">
        <f>O154*Прайс!#REF!</f>
        <v>#REF!</v>
      </c>
      <c r="Q154" s="70">
        <f>O154*Прайс!K152</f>
        <v>0</v>
      </c>
      <c r="R154" s="57">
        <f t="shared" si="10"/>
        <v>0</v>
      </c>
      <c r="S154" s="58">
        <f>IF(R154=1,1+SUM($R$7:R153),0)</f>
        <v>0</v>
      </c>
    </row>
    <row r="155" spans="2:19" ht="12.75">
      <c r="B155" s="79"/>
      <c r="C155" s="79"/>
      <c r="D155" s="79"/>
      <c r="E155" s="79"/>
      <c r="F155" s="79"/>
      <c r="G155" s="79"/>
      <c r="H155" s="79"/>
      <c r="M155" s="70">
        <f>Прайс!B172</f>
        <v>0</v>
      </c>
      <c r="N155" s="69">
        <f>Прайс!D156</f>
        <v>0</v>
      </c>
      <c r="O155" s="70">
        <f>Прайс!M156</f>
        <v>0</v>
      </c>
      <c r="P155" s="70" t="e">
        <f>O155*Прайс!#REF!</f>
        <v>#REF!</v>
      </c>
      <c r="Q155" s="70">
        <f>O155*Прайс!K150</f>
        <v>0</v>
      </c>
      <c r="R155" s="57">
        <f t="shared" si="10"/>
        <v>0</v>
      </c>
      <c r="S155" s="58">
        <f>IF(R155=1,1+SUM($R$7:R154),0)</f>
        <v>0</v>
      </c>
    </row>
    <row r="156" spans="2:19" ht="12.75">
      <c r="B156" s="79"/>
      <c r="C156" s="79"/>
      <c r="D156" s="79"/>
      <c r="E156" s="79"/>
      <c r="F156" s="79"/>
      <c r="G156" s="79"/>
      <c r="H156" s="79"/>
      <c r="M156" s="70">
        <f>Прайс!B173</f>
        <v>0</v>
      </c>
      <c r="N156" s="69">
        <f>Прайс!D157</f>
        <v>0</v>
      </c>
      <c r="O156" s="70">
        <f>Прайс!M157</f>
        <v>0</v>
      </c>
      <c r="P156" s="70" t="e">
        <f>O156*Прайс!#REF!</f>
        <v>#REF!</v>
      </c>
      <c r="Q156" s="70">
        <f>O156*Прайс!K151</f>
        <v>0</v>
      </c>
      <c r="R156" s="57">
        <f t="shared" si="10"/>
        <v>0</v>
      </c>
      <c r="S156" s="58">
        <f>IF(R156=1,1+SUM($R$7:R155),0)</f>
        <v>0</v>
      </c>
    </row>
    <row r="157" spans="2:19" ht="12.75">
      <c r="B157" s="79"/>
      <c r="C157" s="79"/>
      <c r="D157" s="79"/>
      <c r="E157" s="79"/>
      <c r="F157" s="79"/>
      <c r="G157" s="79"/>
      <c r="H157" s="79"/>
      <c r="M157" s="70" t="str">
        <f>Прайс!B174</f>
        <v>HS011-56</v>
      </c>
      <c r="N157" s="69" t="str">
        <f>Прайс!D158</f>
        <v>Полочка стальная 900 х 450 мм, черный муар </v>
      </c>
      <c r="O157" s="70">
        <f>Прайс!M158</f>
        <v>0</v>
      </c>
      <c r="P157" s="70" t="e">
        <f>O157*Прайс!#REF!</f>
        <v>#REF!</v>
      </c>
      <c r="Q157" s="70">
        <f>O157*Прайс!K152</f>
        <v>0</v>
      </c>
      <c r="R157" s="57">
        <f t="shared" si="10"/>
        <v>0</v>
      </c>
      <c r="S157" s="58">
        <f>IF(R157=1,1+SUM($R$7:R156),0)</f>
        <v>0</v>
      </c>
    </row>
    <row r="158" spans="2:19" ht="12.75">
      <c r="B158" s="79"/>
      <c r="C158" s="79"/>
      <c r="D158" s="79"/>
      <c r="E158" s="79"/>
      <c r="F158" s="79"/>
      <c r="G158" s="79"/>
      <c r="H158" s="79"/>
      <c r="M158" s="70">
        <f>Прайс!B175</f>
        <v>0</v>
      </c>
      <c r="N158" s="69">
        <f>Прайс!D159</f>
        <v>0</v>
      </c>
      <c r="O158" s="70">
        <f>Прайс!M159</f>
        <v>0</v>
      </c>
      <c r="P158" s="70" t="e">
        <f>O158*Прайс!#REF!</f>
        <v>#REF!</v>
      </c>
      <c r="Q158" s="70">
        <f>O158*Прайс!K153</f>
        <v>0</v>
      </c>
      <c r="R158" s="57">
        <f t="shared" si="10"/>
        <v>0</v>
      </c>
      <c r="S158" s="58">
        <f>IF(R158=1,1+SUM($R$7:R157),0)</f>
        <v>0</v>
      </c>
    </row>
    <row r="159" spans="2:19" ht="12.75">
      <c r="B159" s="79"/>
      <c r="C159" s="79"/>
      <c r="D159" s="79"/>
      <c r="E159" s="79"/>
      <c r="F159" s="79"/>
      <c r="G159" s="79"/>
      <c r="H159" s="79"/>
      <c r="M159" s="70">
        <f>Прайс!B176</f>
        <v>0</v>
      </c>
      <c r="N159" s="69">
        <f>Прайс!D160</f>
        <v>0</v>
      </c>
      <c r="O159" s="70">
        <f>Прайс!M160</f>
        <v>0</v>
      </c>
      <c r="P159" s="70" t="e">
        <f>O159*Прайс!#REF!</f>
        <v>#REF!</v>
      </c>
      <c r="Q159" s="70">
        <f>O159*Прайс!K154</f>
        <v>0</v>
      </c>
      <c r="R159" s="57">
        <f t="shared" si="10"/>
        <v>0</v>
      </c>
      <c r="S159" s="58">
        <f>IF(R159=1,1+SUM($R$7:R158),0)</f>
        <v>0</v>
      </c>
    </row>
    <row r="160" spans="13:19" ht="12.75">
      <c r="M160" s="70" t="str">
        <f>Прайс!B177</f>
        <v>HS018-01</v>
      </c>
      <c r="N160" s="69" t="str">
        <f>Прайс!D161</f>
        <v>Панель для крючков 600 мм, белый</v>
      </c>
      <c r="O160" s="70">
        <f>Прайс!M161</f>
        <v>0</v>
      </c>
      <c r="P160" s="70" t="e">
        <f>O160*Прайс!#REF!</f>
        <v>#REF!</v>
      </c>
      <c r="Q160" s="70">
        <f>O160*Прайс!K161</f>
        <v>0</v>
      </c>
      <c r="R160" s="57">
        <f t="shared" si="10"/>
        <v>0</v>
      </c>
      <c r="S160" s="58">
        <f>IF(R160=1,1+SUM($R$7:R159),0)</f>
        <v>0</v>
      </c>
    </row>
    <row r="161" spans="13:19" ht="12.75">
      <c r="M161" s="70">
        <f>Прайс!B178</f>
        <v>0</v>
      </c>
      <c r="N161" s="69">
        <f>Прайс!D162</f>
        <v>0</v>
      </c>
      <c r="O161" s="70">
        <f>Прайс!M162</f>
        <v>0</v>
      </c>
      <c r="P161" s="70" t="e">
        <f>O161*Прайс!#REF!</f>
        <v>#REF!</v>
      </c>
      <c r="Q161" s="70">
        <f>O161*Прайс!K156</f>
        <v>0</v>
      </c>
      <c r="R161" s="57">
        <f t="shared" si="10"/>
        <v>0</v>
      </c>
      <c r="S161" s="58">
        <f>IF(R161=1,1+SUM($R$7:R160),0)</f>
        <v>0</v>
      </c>
    </row>
    <row r="162" spans="13:19" ht="12.75">
      <c r="M162" s="70">
        <f>Прайс!B179</f>
        <v>0</v>
      </c>
      <c r="N162" s="69">
        <f>Прайс!D163</f>
        <v>0</v>
      </c>
      <c r="O162" s="70">
        <f>Прайс!M163</f>
        <v>0</v>
      </c>
      <c r="P162" s="70" t="e">
        <f>O162*Прайс!#REF!</f>
        <v>#REF!</v>
      </c>
      <c r="Q162" s="70">
        <f>O162*Прайс!K157</f>
        <v>0</v>
      </c>
      <c r="R162" s="57">
        <f t="shared" si="10"/>
        <v>0</v>
      </c>
      <c r="S162" s="58">
        <f>IF(R162=1,1+SUM($R$7:R161),0)</f>
        <v>0</v>
      </c>
    </row>
    <row r="163" spans="13:19" ht="12.75">
      <c r="M163" s="70" t="str">
        <f>Прайс!B180</f>
        <v>HS018-26</v>
      </c>
      <c r="N163" s="69" t="str">
        <f>Прайс!D164</f>
        <v>Панель для крючков 600 мм, металлик серебристый </v>
      </c>
      <c r="O163" s="70">
        <f>Прайс!M164</f>
        <v>0</v>
      </c>
      <c r="P163" s="70" t="e">
        <f>O163*Прайс!#REF!</f>
        <v>#REF!</v>
      </c>
      <c r="Q163" s="70">
        <f>O163*Прайс!K161</f>
        <v>0</v>
      </c>
      <c r="R163" s="57">
        <f t="shared" si="10"/>
        <v>0</v>
      </c>
      <c r="S163" s="58">
        <f>IF(R163=1,1+SUM($R$7:R162),0)</f>
        <v>0</v>
      </c>
    </row>
    <row r="164" spans="13:19" ht="12.75">
      <c r="M164" s="70">
        <f>Прайс!B181</f>
        <v>0</v>
      </c>
      <c r="N164" s="69">
        <f>Прайс!D165</f>
        <v>0</v>
      </c>
      <c r="O164" s="70">
        <f>Прайс!M165</f>
        <v>0</v>
      </c>
      <c r="P164" s="70" t="e">
        <f>O164*Прайс!#REF!</f>
        <v>#REF!</v>
      </c>
      <c r="Q164" s="70">
        <f>O164*Прайс!K159</f>
        <v>0</v>
      </c>
      <c r="R164" s="57">
        <f t="shared" si="10"/>
        <v>0</v>
      </c>
      <c r="S164" s="58">
        <f>IF(R164=1,1+SUM($R$7:R163),0)</f>
        <v>0</v>
      </c>
    </row>
    <row r="165" spans="13:19" ht="12.75">
      <c r="M165" s="70">
        <f>Прайс!B182</f>
        <v>0</v>
      </c>
      <c r="N165" s="69">
        <f>Прайс!D166</f>
        <v>0</v>
      </c>
      <c r="O165" s="70">
        <f>Прайс!M166</f>
        <v>0</v>
      </c>
      <c r="P165" s="70" t="e">
        <f>O165*Прайс!#REF!</f>
        <v>#REF!</v>
      </c>
      <c r="Q165" s="70">
        <f>O165*Прайс!K160</f>
        <v>0</v>
      </c>
      <c r="R165" s="57">
        <f t="shared" si="10"/>
        <v>0</v>
      </c>
      <c r="S165" s="58">
        <f>IF(R165=1,1+SUM($R$7:R164),0)</f>
        <v>0</v>
      </c>
    </row>
    <row r="166" spans="13:19" ht="12.75">
      <c r="M166" s="70" t="str">
        <f>Прайс!B183</f>
        <v>HS018-56</v>
      </c>
      <c r="N166" s="69" t="str">
        <f>Прайс!D167</f>
        <v>Панель для крючков 600 мм, черный муар </v>
      </c>
      <c r="O166" s="70">
        <f>Прайс!M167</f>
        <v>0</v>
      </c>
      <c r="P166" s="70" t="e">
        <f>O166*Прайс!#REF!</f>
        <v>#REF!</v>
      </c>
      <c r="Q166" s="70">
        <f>O166*Прайс!K161</f>
        <v>0</v>
      </c>
      <c r="R166" s="57">
        <f t="shared" si="10"/>
        <v>0</v>
      </c>
      <c r="S166" s="58">
        <f>IF(R166=1,1+SUM($R$7:R165),0)</f>
        <v>0</v>
      </c>
    </row>
    <row r="167" spans="13:19" ht="12.75">
      <c r="M167" s="70">
        <f>Прайс!B184</f>
        <v>0</v>
      </c>
      <c r="N167" s="69">
        <f>Прайс!D168</f>
        <v>0</v>
      </c>
      <c r="O167" s="70">
        <f>Прайс!M168</f>
        <v>0</v>
      </c>
      <c r="P167" s="70" t="e">
        <f>O167*Прайс!#REF!</f>
        <v>#REF!</v>
      </c>
      <c r="Q167" s="70">
        <f>O167*Прайс!K162</f>
        <v>0</v>
      </c>
      <c r="R167" s="57">
        <f t="shared" si="10"/>
        <v>0</v>
      </c>
      <c r="S167" s="58">
        <f>IF(R167=1,1+SUM($R$7:R166),0)</f>
        <v>0</v>
      </c>
    </row>
    <row r="168" spans="13:19" ht="12.75">
      <c r="M168" s="70">
        <f>Прайс!B185</f>
        <v>0</v>
      </c>
      <c r="N168" s="69">
        <f>Прайс!D169</f>
        <v>0</v>
      </c>
      <c r="O168" s="70">
        <f>Прайс!M169</f>
        <v>0</v>
      </c>
      <c r="P168" s="70" t="e">
        <f>O168*Прайс!#REF!</f>
        <v>#REF!</v>
      </c>
      <c r="Q168" s="70">
        <f>O168*Прайс!K163</f>
        <v>0</v>
      </c>
      <c r="R168" s="57">
        <f t="shared" si="10"/>
        <v>0</v>
      </c>
      <c r="S168" s="58">
        <f>IF(R168=1,1+SUM($R$7:R167),0)</f>
        <v>0</v>
      </c>
    </row>
    <row r="169" spans="13:19" ht="12.75">
      <c r="M169" s="70" t="str">
        <f>Прайс!B186</f>
        <v>HS019-01</v>
      </c>
      <c r="N169" s="69" t="str">
        <f>Прайс!D170</f>
        <v>Панель для крючков 900 мм, белый </v>
      </c>
      <c r="O169" s="70">
        <f>Прайс!M170</f>
        <v>0</v>
      </c>
      <c r="P169" s="70" t="e">
        <f>O169*Прайс!#REF!</f>
        <v>#REF!</v>
      </c>
      <c r="Q169" s="70">
        <f>O169*Прайс!K170</f>
        <v>0</v>
      </c>
      <c r="R169" s="57">
        <f t="shared" si="10"/>
        <v>0</v>
      </c>
      <c r="S169" s="58">
        <f>IF(R169=1,1+SUM($R$7:R168),0)</f>
        <v>0</v>
      </c>
    </row>
    <row r="170" spans="13:19" ht="12.75">
      <c r="M170" s="70">
        <f>Прайс!B187</f>
        <v>0</v>
      </c>
      <c r="N170" s="69">
        <f>Прайс!D171</f>
        <v>0</v>
      </c>
      <c r="O170" s="70">
        <f>Прайс!M171</f>
        <v>0</v>
      </c>
      <c r="P170" s="70" t="e">
        <f>O170*Прайс!#REF!</f>
        <v>#REF!</v>
      </c>
      <c r="Q170" s="70">
        <f>O170*Прайс!K165</f>
        <v>0</v>
      </c>
      <c r="R170" s="57">
        <f t="shared" si="10"/>
        <v>0</v>
      </c>
      <c r="S170" s="58">
        <f>IF(R170=1,1+SUM($R$7:R169),0)</f>
        <v>0</v>
      </c>
    </row>
    <row r="171" spans="13:19" ht="12.75">
      <c r="M171" s="70">
        <f>Прайс!B188</f>
        <v>0</v>
      </c>
      <c r="N171" s="69">
        <f>Прайс!D172</f>
        <v>0</v>
      </c>
      <c r="O171" s="70">
        <f>Прайс!M172</f>
        <v>0</v>
      </c>
      <c r="P171" s="70" t="e">
        <f>O171*Прайс!#REF!</f>
        <v>#REF!</v>
      </c>
      <c r="Q171" s="70">
        <f>O171*Прайс!K166</f>
        <v>0</v>
      </c>
      <c r="R171" s="57">
        <f t="shared" si="10"/>
        <v>0</v>
      </c>
      <c r="S171" s="58">
        <f>IF(R171=1,1+SUM($R$7:R170),0)</f>
        <v>0</v>
      </c>
    </row>
    <row r="172" spans="13:19" ht="12.75">
      <c r="M172" s="70" t="str">
        <f>Прайс!B189</f>
        <v>HS019-26</v>
      </c>
      <c r="N172" s="69" t="str">
        <f>Прайс!D173</f>
        <v>Панель для крючков 900 мм, металлик серебристый </v>
      </c>
      <c r="O172" s="70">
        <f>Прайс!M173</f>
        <v>0</v>
      </c>
      <c r="P172" s="70" t="e">
        <f>O172*Прайс!#REF!</f>
        <v>#REF!</v>
      </c>
      <c r="Q172" s="70">
        <f>O172*Прайс!K170</f>
        <v>0</v>
      </c>
      <c r="R172" s="57">
        <f t="shared" si="10"/>
        <v>0</v>
      </c>
      <c r="S172" s="58">
        <f>IF(R172=1,1+SUM($R$7:R171),0)</f>
        <v>0</v>
      </c>
    </row>
    <row r="173" spans="13:19" ht="12.75">
      <c r="M173" s="70">
        <f>Прайс!B190</f>
        <v>0</v>
      </c>
      <c r="N173" s="69">
        <f>Прайс!D174</f>
        <v>0</v>
      </c>
      <c r="O173" s="70">
        <f>Прайс!M174</f>
        <v>0</v>
      </c>
      <c r="P173" s="70" t="e">
        <f>O173*Прайс!#REF!</f>
        <v>#REF!</v>
      </c>
      <c r="Q173" s="70">
        <f>O173*Прайс!K168</f>
        <v>0</v>
      </c>
      <c r="R173" s="57">
        <f t="shared" si="10"/>
        <v>0</v>
      </c>
      <c r="S173" s="58">
        <f>IF(R173=1,1+SUM($R$7:R172),0)</f>
        <v>0</v>
      </c>
    </row>
    <row r="174" spans="13:19" ht="12.75">
      <c r="M174" s="70">
        <f>Прайс!B191</f>
        <v>0</v>
      </c>
      <c r="N174" s="69">
        <f>Прайс!D175</f>
        <v>0</v>
      </c>
      <c r="O174" s="70">
        <f>Прайс!M175</f>
        <v>0</v>
      </c>
      <c r="P174" s="70" t="e">
        <f>O174*Прайс!#REF!</f>
        <v>#REF!</v>
      </c>
      <c r="Q174" s="70">
        <f>O174*Прайс!K169</f>
        <v>0</v>
      </c>
      <c r="R174" s="57">
        <f t="shared" si="10"/>
        <v>0</v>
      </c>
      <c r="S174" s="58">
        <f>IF(R174=1,1+SUM($R$7:R173),0)</f>
        <v>0</v>
      </c>
    </row>
    <row r="175" spans="13:19" ht="12.75">
      <c r="M175" s="70" t="str">
        <f>Прайс!B192</f>
        <v>HS019-56</v>
      </c>
      <c r="N175" s="69" t="str">
        <f>Прайс!D176</f>
        <v>Панель для крючков 900 мм, черный муар </v>
      </c>
      <c r="O175" s="70">
        <f>Прайс!M176</f>
        <v>0</v>
      </c>
      <c r="P175" s="70" t="e">
        <f>O175*Прайс!#REF!</f>
        <v>#REF!</v>
      </c>
      <c r="Q175" s="70">
        <f>O175*Прайс!K170</f>
        <v>0</v>
      </c>
      <c r="R175" s="57">
        <f t="shared" si="10"/>
        <v>0</v>
      </c>
      <c r="S175" s="58">
        <f>IF(R175=1,1+SUM($R$7:R174),0)</f>
        <v>0</v>
      </c>
    </row>
    <row r="176" spans="13:19" ht="12.75">
      <c r="M176" s="70">
        <f>Прайс!B193</f>
        <v>0</v>
      </c>
      <c r="N176" s="69">
        <f>Прайс!D177</f>
        <v>0</v>
      </c>
      <c r="O176" s="70">
        <f>Прайс!M177</f>
        <v>0</v>
      </c>
      <c r="P176" s="70" t="e">
        <f>O176*Прайс!#REF!</f>
        <v>#REF!</v>
      </c>
      <c r="Q176" s="70">
        <f>O176*Прайс!K171</f>
        <v>0</v>
      </c>
      <c r="R176" s="57">
        <f t="shared" si="10"/>
        <v>0</v>
      </c>
      <c r="S176" s="58">
        <f>IF(R176=1,1+SUM($R$7:R175),0)</f>
        <v>0</v>
      </c>
    </row>
    <row r="177" spans="13:19" ht="12.75">
      <c r="M177" s="70">
        <f>Прайс!B194</f>
        <v>0</v>
      </c>
      <c r="N177" s="69">
        <f>Прайс!D178</f>
        <v>0</v>
      </c>
      <c r="O177" s="70">
        <f>Прайс!M178</f>
        <v>0</v>
      </c>
      <c r="P177" s="70" t="e">
        <f>O177*Прайс!#REF!</f>
        <v>#REF!</v>
      </c>
      <c r="Q177" s="70">
        <f>O177*Прайс!K172</f>
        <v>0</v>
      </c>
      <c r="R177" s="57">
        <f t="shared" si="10"/>
        <v>0</v>
      </c>
      <c r="S177" s="58">
        <f>IF(R177=1,1+SUM($R$7:R176),0)</f>
        <v>0</v>
      </c>
    </row>
    <row r="178" spans="13:19" ht="12.75">
      <c r="M178" s="70" t="str">
        <f>Прайс!B195</f>
        <v>HS021-01</v>
      </c>
      <c r="N178" s="69" t="str">
        <f>Прайс!D179</f>
        <v>Комплект установки ЛДСП, белый </v>
      </c>
      <c r="O178" s="70">
        <f>Прайс!M179</f>
        <v>0</v>
      </c>
      <c r="P178" s="70" t="e">
        <f>O178*Прайс!#REF!</f>
        <v>#REF!</v>
      </c>
      <c r="Q178" s="70">
        <f>O178*Прайс!K179</f>
        <v>0</v>
      </c>
      <c r="R178" s="57">
        <f t="shared" si="10"/>
        <v>0</v>
      </c>
      <c r="S178" s="58">
        <f>IF(R178=1,1+SUM($R$7:R177),0)</f>
        <v>0</v>
      </c>
    </row>
    <row r="179" spans="13:19" ht="12.75">
      <c r="M179" s="70">
        <f>Прайс!B196</f>
        <v>0</v>
      </c>
      <c r="N179" s="69">
        <f>Прайс!D180</f>
        <v>0</v>
      </c>
      <c r="O179" s="70">
        <f>Прайс!M180</f>
        <v>0</v>
      </c>
      <c r="P179" s="70" t="e">
        <f>O179*Прайс!#REF!</f>
        <v>#REF!</v>
      </c>
      <c r="Q179" s="70">
        <f>O179*Прайс!K174</f>
        <v>0</v>
      </c>
      <c r="R179" s="57">
        <f t="shared" si="10"/>
        <v>0</v>
      </c>
      <c r="S179" s="58">
        <f>IF(R179=1,1+SUM($R$7:R178),0)</f>
        <v>0</v>
      </c>
    </row>
    <row r="180" spans="13:19" ht="12.75">
      <c r="M180" s="70">
        <f>Прайс!B197</f>
        <v>0</v>
      </c>
      <c r="N180" s="69">
        <f>Прайс!D181</f>
        <v>0</v>
      </c>
      <c r="O180" s="70">
        <f>Прайс!M181</f>
        <v>0</v>
      </c>
      <c r="P180" s="70" t="e">
        <f>O180*Прайс!#REF!</f>
        <v>#REF!</v>
      </c>
      <c r="Q180" s="70">
        <f>O180*Прайс!K175</f>
        <v>0</v>
      </c>
      <c r="R180" s="57">
        <f t="shared" si="10"/>
        <v>0</v>
      </c>
      <c r="S180" s="58">
        <f>IF(R180=1,1+SUM($R$7:R179),0)</f>
        <v>0</v>
      </c>
    </row>
    <row r="181" spans="13:19" ht="12.75">
      <c r="M181" s="70" t="str">
        <f>Прайс!B198</f>
        <v>HS021-26</v>
      </c>
      <c r="N181" s="69" t="str">
        <f>Прайс!D182</f>
        <v>Комплект установки ЛДСП, металлик серебристый </v>
      </c>
      <c r="O181" s="70">
        <f>Прайс!M182</f>
        <v>0</v>
      </c>
      <c r="P181" s="70" t="e">
        <f>O181*Прайс!#REF!</f>
        <v>#REF!</v>
      </c>
      <c r="Q181" s="70">
        <f>O181*Прайс!K179</f>
        <v>0</v>
      </c>
      <c r="R181" s="57">
        <f t="shared" si="10"/>
        <v>0</v>
      </c>
      <c r="S181" s="58">
        <f>IF(R181=1,1+SUM($R$7:R180),0)</f>
        <v>0</v>
      </c>
    </row>
    <row r="182" spans="13:19" ht="12.75">
      <c r="M182" s="70">
        <f>Прайс!B199</f>
        <v>0</v>
      </c>
      <c r="N182" s="69">
        <f>Прайс!D183</f>
        <v>0</v>
      </c>
      <c r="O182" s="70">
        <f>Прайс!M183</f>
        <v>0</v>
      </c>
      <c r="P182" s="70" t="e">
        <f>O182*Прайс!#REF!</f>
        <v>#REF!</v>
      </c>
      <c r="Q182" s="70">
        <f>O182*Прайс!K177</f>
        <v>0</v>
      </c>
      <c r="R182" s="57">
        <f t="shared" si="10"/>
        <v>0</v>
      </c>
      <c r="S182" s="58">
        <f>IF(R182=1,1+SUM($R$7:R181),0)</f>
        <v>0</v>
      </c>
    </row>
    <row r="183" spans="13:19" ht="12.75">
      <c r="M183" s="70">
        <f>Прайс!B200</f>
        <v>0</v>
      </c>
      <c r="N183" s="69">
        <f>Прайс!D184</f>
        <v>0</v>
      </c>
      <c r="O183" s="70">
        <f>Прайс!M184</f>
        <v>0</v>
      </c>
      <c r="P183" s="70" t="e">
        <f>O183*Прайс!#REF!</f>
        <v>#REF!</v>
      </c>
      <c r="Q183" s="70">
        <f>O183*Прайс!K178</f>
        <v>0</v>
      </c>
      <c r="R183" s="57">
        <f t="shared" si="10"/>
        <v>0</v>
      </c>
      <c r="S183" s="58">
        <f>IF(R183=1,1+SUM($R$7:R182),0)</f>
        <v>0</v>
      </c>
    </row>
    <row r="184" spans="13:19" ht="12.75">
      <c r="M184" s="70" t="str">
        <f>Прайс!B201</f>
        <v>HS021-56</v>
      </c>
      <c r="N184" s="69" t="str">
        <f>Прайс!D185</f>
        <v>Комплект установки ЛДСП, черный муар </v>
      </c>
      <c r="O184" s="70">
        <f>Прайс!M185</f>
        <v>0</v>
      </c>
      <c r="P184" s="70" t="e">
        <f>O184*Прайс!#REF!</f>
        <v>#REF!</v>
      </c>
      <c r="Q184" s="70">
        <f>O184*Прайс!K179</f>
        <v>0</v>
      </c>
      <c r="R184" s="57">
        <f t="shared" si="10"/>
        <v>0</v>
      </c>
      <c r="S184" s="58">
        <f>IF(R184=1,1+SUM($R$7:R183),0)</f>
        <v>0</v>
      </c>
    </row>
    <row r="185" spans="13:19" ht="12.75">
      <c r="M185" s="70">
        <f>Прайс!B202</f>
        <v>0</v>
      </c>
      <c r="N185" s="69">
        <f>Прайс!D186</f>
        <v>0</v>
      </c>
      <c r="O185" s="70">
        <f>Прайс!M186</f>
        <v>0</v>
      </c>
      <c r="P185" s="70" t="e">
        <f>O185*Прайс!#REF!</f>
        <v>#REF!</v>
      </c>
      <c r="Q185" s="70">
        <f>O185*Прайс!K180</f>
        <v>0</v>
      </c>
      <c r="R185" s="57">
        <f t="shared" si="10"/>
        <v>0</v>
      </c>
      <c r="S185" s="58">
        <f>IF(R185=1,1+SUM($R$7:R184),0)</f>
        <v>0</v>
      </c>
    </row>
    <row r="186" spans="13:19" ht="12.75">
      <c r="M186" s="70">
        <f>Прайс!B203</f>
        <v>0</v>
      </c>
      <c r="N186" s="69">
        <f>Прайс!D187</f>
        <v>0</v>
      </c>
      <c r="O186" s="70">
        <f>Прайс!M187</f>
        <v>0</v>
      </c>
      <c r="P186" s="70" t="e">
        <f>O186*Прайс!#REF!</f>
        <v>#REF!</v>
      </c>
      <c r="Q186" s="70">
        <f>O186*Прайс!K181</f>
        <v>0</v>
      </c>
      <c r="R186" s="57">
        <f t="shared" si="10"/>
        <v>0</v>
      </c>
      <c r="S186" s="58">
        <f>IF(R186=1,1+SUM($R$7:R185),0)</f>
        <v>0</v>
      </c>
    </row>
    <row r="187" spans="13:19" ht="12.75">
      <c r="M187" s="70" t="str">
        <f>Прайс!B204</f>
        <v>HS022-01</v>
      </c>
      <c r="N187" s="69" t="str">
        <f>Прайс!D188</f>
        <v>Комплект установки стекла, белый </v>
      </c>
      <c r="O187" s="70">
        <f>Прайс!M188</f>
        <v>0</v>
      </c>
      <c r="P187" s="70" t="e">
        <f>O187*Прайс!#REF!</f>
        <v>#REF!</v>
      </c>
      <c r="Q187" s="70">
        <f>O187*Прайс!K188</f>
        <v>0</v>
      </c>
      <c r="R187" s="57">
        <f t="shared" si="10"/>
        <v>0</v>
      </c>
      <c r="S187" s="58">
        <f>IF(R187=1,1+SUM($R$7:R186),0)</f>
        <v>0</v>
      </c>
    </row>
    <row r="188" spans="13:19" ht="12.75">
      <c r="M188" s="70">
        <f>Прайс!B205</f>
        <v>0</v>
      </c>
      <c r="N188" s="69">
        <f>Прайс!D189</f>
        <v>0</v>
      </c>
      <c r="O188" s="70">
        <f>Прайс!M189</f>
        <v>0</v>
      </c>
      <c r="P188" s="70" t="e">
        <f>O188*Прайс!#REF!</f>
        <v>#REF!</v>
      </c>
      <c r="Q188" s="70">
        <f>O188*Прайс!K183</f>
        <v>0</v>
      </c>
      <c r="R188" s="57">
        <f t="shared" si="10"/>
        <v>0</v>
      </c>
      <c r="S188" s="58">
        <f>IF(R188=1,1+SUM($R$7:R187),0)</f>
        <v>0</v>
      </c>
    </row>
    <row r="189" spans="13:19" ht="12.75">
      <c r="M189" s="70">
        <f>Прайс!B206</f>
        <v>0</v>
      </c>
      <c r="N189" s="69">
        <f>Прайс!D190</f>
        <v>0</v>
      </c>
      <c r="O189" s="70">
        <f>Прайс!M190</f>
        <v>0</v>
      </c>
      <c r="P189" s="70" t="e">
        <f>O189*Прайс!#REF!</f>
        <v>#REF!</v>
      </c>
      <c r="Q189" s="70">
        <f>O189*Прайс!K184</f>
        <v>0</v>
      </c>
      <c r="R189" s="57">
        <f t="shared" si="10"/>
        <v>0</v>
      </c>
      <c r="S189" s="58">
        <f>IF(R189=1,1+SUM($R$7:R188),0)</f>
        <v>0</v>
      </c>
    </row>
    <row r="190" spans="13:19" ht="12.75">
      <c r="M190" s="70" t="str">
        <f>Прайс!B207</f>
        <v>HS022-26</v>
      </c>
      <c r="N190" s="69" t="str">
        <f>Прайс!D191</f>
        <v>Комплект установки стекла, металлик серебристый </v>
      </c>
      <c r="O190" s="70">
        <f>Прайс!M191</f>
        <v>0</v>
      </c>
      <c r="P190" s="70" t="e">
        <f>O190*Прайс!#REF!</f>
        <v>#REF!</v>
      </c>
      <c r="Q190" s="70">
        <f>O190*Прайс!K188</f>
        <v>0</v>
      </c>
      <c r="R190" s="57">
        <f t="shared" si="10"/>
        <v>0</v>
      </c>
      <c r="S190" s="58">
        <f>IF(R190=1,1+SUM($R$7:R189),0)</f>
        <v>0</v>
      </c>
    </row>
    <row r="191" spans="13:19" ht="12.75">
      <c r="M191" s="70">
        <f>Прайс!B208</f>
        <v>0</v>
      </c>
      <c r="N191" s="69">
        <f>Прайс!D192</f>
        <v>0</v>
      </c>
      <c r="O191" s="70">
        <f>Прайс!M192</f>
        <v>0</v>
      </c>
      <c r="P191" s="70" t="e">
        <f>O191*Прайс!#REF!</f>
        <v>#REF!</v>
      </c>
      <c r="Q191" s="70">
        <f>O191*Прайс!K186</f>
        <v>0</v>
      </c>
      <c r="R191" s="57">
        <f t="shared" si="10"/>
        <v>0</v>
      </c>
      <c r="S191" s="58">
        <f>IF(R191=1,1+SUM($R$7:R190),0)</f>
        <v>0</v>
      </c>
    </row>
    <row r="192" spans="13:19" ht="12.75">
      <c r="M192" s="70">
        <f>Прайс!B209</f>
        <v>0</v>
      </c>
      <c r="N192" s="69">
        <f>Прайс!D193</f>
        <v>0</v>
      </c>
      <c r="O192" s="70">
        <f>Прайс!M193</f>
        <v>0</v>
      </c>
      <c r="P192" s="70" t="e">
        <f>O192*Прайс!#REF!</f>
        <v>#REF!</v>
      </c>
      <c r="Q192" s="70">
        <f>O192*Прайс!K187</f>
        <v>0</v>
      </c>
      <c r="R192" s="57">
        <f t="shared" si="10"/>
        <v>0</v>
      </c>
      <c r="S192" s="58">
        <f>IF(R192=1,1+SUM($R$7:R191),0)</f>
        <v>0</v>
      </c>
    </row>
    <row r="193" spans="13:19" ht="12.75">
      <c r="M193" s="70" t="str">
        <f>Прайс!B210</f>
        <v>HS022-56</v>
      </c>
      <c r="N193" s="69" t="str">
        <f>Прайс!D194</f>
        <v>Комплект установки стекла, черный муар </v>
      </c>
      <c r="O193" s="70">
        <f>Прайс!M194</f>
        <v>0</v>
      </c>
      <c r="P193" s="70" t="e">
        <f>O193*Прайс!#REF!</f>
        <v>#REF!</v>
      </c>
      <c r="Q193" s="70">
        <f>O193*Прайс!K188</f>
        <v>0</v>
      </c>
      <c r="R193" s="57">
        <f t="shared" si="10"/>
        <v>0</v>
      </c>
      <c r="S193" s="58">
        <f>IF(R193=1,1+SUM($R$7:R192),0)</f>
        <v>0</v>
      </c>
    </row>
    <row r="194" spans="13:19" ht="12.75">
      <c r="M194" s="70">
        <f>Прайс!B211</f>
        <v>0</v>
      </c>
      <c r="N194" s="69">
        <f>Прайс!D195</f>
        <v>0</v>
      </c>
      <c r="O194" s="70">
        <f>Прайс!M195</f>
        <v>0</v>
      </c>
      <c r="P194" s="70" t="e">
        <f>O194*Прайс!#REF!</f>
        <v>#REF!</v>
      </c>
      <c r="Q194" s="70">
        <f>O194*Прайс!K189</f>
        <v>0</v>
      </c>
      <c r="R194" s="57">
        <f t="shared" si="10"/>
        <v>0</v>
      </c>
      <c r="S194" s="58">
        <f>IF(R194=1,1+SUM($R$7:R193),0)</f>
        <v>0</v>
      </c>
    </row>
    <row r="195" spans="13:19" ht="12.75">
      <c r="M195" s="70">
        <f>Прайс!B212</f>
        <v>0</v>
      </c>
      <c r="N195" s="69">
        <f>Прайс!D196</f>
        <v>0</v>
      </c>
      <c r="O195" s="70">
        <f>Прайс!M196</f>
        <v>0</v>
      </c>
      <c r="P195" s="70" t="e">
        <f>O195*Прайс!#REF!</f>
        <v>#REF!</v>
      </c>
      <c r="Q195" s="70">
        <f>O195*Прайс!K190</f>
        <v>0</v>
      </c>
      <c r="R195" s="57">
        <f t="shared" si="10"/>
        <v>0</v>
      </c>
      <c r="S195" s="58">
        <f>IF(R195=1,1+SUM($R$7:R194),0)</f>
        <v>0</v>
      </c>
    </row>
    <row r="196" spans="13:19" ht="12.75">
      <c r="M196" s="70" t="str">
        <f>Прайс!B213</f>
        <v>НАДИ305651184-12.01</v>
      </c>
      <c r="N196" s="69" t="str">
        <f>Прайс!D197</f>
        <v>Вешало штанга 2800мм, белый </v>
      </c>
      <c r="O196" s="70">
        <f>Прайс!M197</f>
        <v>0</v>
      </c>
      <c r="P196" s="70" t="e">
        <f>O196*Прайс!#REF!</f>
        <v>#REF!</v>
      </c>
      <c r="Q196" s="70">
        <f>O196*Прайс!K197</f>
        <v>0</v>
      </c>
      <c r="R196" s="57">
        <f t="shared" si="10"/>
        <v>0</v>
      </c>
      <c r="S196" s="58">
        <f>IF(R196=1,1+SUM($R$7:R195),0)</f>
        <v>0</v>
      </c>
    </row>
    <row r="197" spans="13:19" ht="12.75">
      <c r="M197" s="70">
        <f>Прайс!B214</f>
        <v>0</v>
      </c>
      <c r="N197" s="69">
        <f>Прайс!D198</f>
        <v>0</v>
      </c>
      <c r="O197" s="70">
        <f>Прайс!M198</f>
        <v>0</v>
      </c>
      <c r="P197" s="70" t="e">
        <f>O197*Прайс!#REF!</f>
        <v>#REF!</v>
      </c>
      <c r="Q197" s="70">
        <f>O197*Прайс!K192</f>
        <v>0</v>
      </c>
      <c r="R197" s="57">
        <f t="shared" si="10"/>
        <v>0</v>
      </c>
      <c r="S197" s="58">
        <f>IF(R197=1,1+SUM($R$7:R196),0)</f>
        <v>0</v>
      </c>
    </row>
    <row r="198" spans="13:19" ht="12.75">
      <c r="M198" s="70">
        <f>Прайс!B215</f>
        <v>0</v>
      </c>
      <c r="N198" s="69">
        <f>Прайс!D199</f>
        <v>0</v>
      </c>
      <c r="O198" s="70">
        <f>Прайс!M199</f>
        <v>0</v>
      </c>
      <c r="P198" s="70" t="e">
        <f>O198*Прайс!#REF!</f>
        <v>#REF!</v>
      </c>
      <c r="Q198" s="70">
        <f>O198*Прайс!K193</f>
        <v>0</v>
      </c>
      <c r="R198" s="57">
        <f t="shared" si="10"/>
        <v>0</v>
      </c>
      <c r="S198" s="58">
        <f>IF(R198=1,1+SUM($R$7:R197),0)</f>
        <v>0</v>
      </c>
    </row>
    <row r="199" spans="13:19" ht="12.75">
      <c r="M199" s="70" t="str">
        <f>Прайс!B216</f>
        <v>НАДИ305651184-12.26</v>
      </c>
      <c r="N199" s="69" t="str">
        <f>Прайс!D200</f>
        <v>Вешало штанга  2800мм, металлик серебристый </v>
      </c>
      <c r="O199" s="70">
        <f>Прайс!M200</f>
        <v>0</v>
      </c>
      <c r="P199" s="70" t="e">
        <f>O199*Прайс!#REF!</f>
        <v>#REF!</v>
      </c>
      <c r="Q199" s="70">
        <f>O199*Прайс!K197</f>
        <v>0</v>
      </c>
      <c r="R199" s="57">
        <f t="shared" si="10"/>
        <v>0</v>
      </c>
      <c r="S199" s="58">
        <f>IF(R199=1,1+SUM($R$7:R198),0)</f>
        <v>0</v>
      </c>
    </row>
    <row r="200" spans="13:19" ht="12.75">
      <c r="M200" s="70">
        <f>Прайс!B217</f>
        <v>0</v>
      </c>
      <c r="N200" s="69">
        <f>Прайс!D201</f>
        <v>0</v>
      </c>
      <c r="O200" s="70">
        <f>Прайс!M201</f>
        <v>0</v>
      </c>
      <c r="P200" s="70" t="e">
        <f>O200*Прайс!#REF!</f>
        <v>#REF!</v>
      </c>
      <c r="Q200" s="70">
        <f>O200*Прайс!K195</f>
        <v>0</v>
      </c>
      <c r="R200" s="57">
        <f t="shared" si="10"/>
        <v>0</v>
      </c>
      <c r="S200" s="58">
        <f>IF(R200=1,1+SUM($R$7:R199),0)</f>
        <v>0</v>
      </c>
    </row>
    <row r="201" spans="13:19" ht="12.75">
      <c r="M201" s="70">
        <f>Прайс!B218</f>
        <v>0</v>
      </c>
      <c r="N201" s="69">
        <f>Прайс!D202</f>
        <v>0</v>
      </c>
      <c r="O201" s="70">
        <f>Прайс!M202</f>
        <v>0</v>
      </c>
      <c r="P201" s="70" t="e">
        <f>O201*Прайс!#REF!</f>
        <v>#REF!</v>
      </c>
      <c r="Q201" s="70">
        <f>O201*Прайс!K196</f>
        <v>0</v>
      </c>
      <c r="R201" s="57">
        <f t="shared" si="10"/>
        <v>0</v>
      </c>
      <c r="S201" s="58">
        <f>IF(R201=1,1+SUM($R$7:R200),0)</f>
        <v>0</v>
      </c>
    </row>
    <row r="202" spans="13:19" ht="12.75">
      <c r="M202" s="70" t="str">
        <f>Прайс!B219</f>
        <v>НАДИ305651184-12.56</v>
      </c>
      <c r="N202" s="69" t="str">
        <f>Прайс!D203</f>
        <v>Вешало штанга  2800мм, 
черный муар</v>
      </c>
      <c r="O202" s="70">
        <f>Прайс!M203</f>
        <v>0</v>
      </c>
      <c r="P202" s="70" t="e">
        <f>O202*Прайс!#REF!</f>
        <v>#REF!</v>
      </c>
      <c r="Q202" s="70">
        <f>O202*Прайс!K197</f>
        <v>0</v>
      </c>
      <c r="R202" s="57">
        <f t="shared" si="10"/>
        <v>0</v>
      </c>
      <c r="S202" s="58">
        <f>IF(R202=1,1+SUM($R$7:R201),0)</f>
        <v>0</v>
      </c>
    </row>
    <row r="203" spans="13:19" ht="12.75">
      <c r="M203" s="70">
        <f>Прайс!B220</f>
        <v>0</v>
      </c>
      <c r="N203" s="69">
        <f>Прайс!D204</f>
        <v>0</v>
      </c>
      <c r="O203" s="70">
        <f>Прайс!M204</f>
        <v>0</v>
      </c>
      <c r="P203" s="70" t="e">
        <f>O203*Прайс!#REF!</f>
        <v>#REF!</v>
      </c>
      <c r="Q203" s="70">
        <f>O203*Прайс!K198</f>
        <v>0</v>
      </c>
      <c r="R203" s="57">
        <f t="shared" si="10"/>
        <v>0</v>
      </c>
      <c r="S203" s="58">
        <f>IF(R203=1,1+SUM($R$7:R202),0)</f>
        <v>0</v>
      </c>
    </row>
    <row r="204" spans="13:19" ht="12.75">
      <c r="M204" s="70">
        <f>Прайс!B221</f>
        <v>0</v>
      </c>
      <c r="N204" s="69">
        <f>Прайс!D205</f>
        <v>0</v>
      </c>
      <c r="O204" s="70">
        <f>Прайс!M205</f>
        <v>0</v>
      </c>
      <c r="P204" s="70" t="e">
        <f>O204*Прайс!#REF!</f>
        <v>#REF!</v>
      </c>
      <c r="Q204" s="70">
        <f>O204*Прайс!K199</f>
        <v>0</v>
      </c>
      <c r="R204" s="57">
        <f t="shared" si="10"/>
        <v>0</v>
      </c>
      <c r="S204" s="58">
        <f>IF(R204=1,1+SUM($R$7:R203),0)</f>
        <v>0</v>
      </c>
    </row>
    <row r="205" spans="13:19" ht="12.75">
      <c r="M205" s="70" t="str">
        <f>Прайс!B222</f>
        <v>НАДИ305651082-01</v>
      </c>
      <c r="N205" s="69" t="str">
        <f>Прайс!D206</f>
        <v>Заглушка вешала, белый </v>
      </c>
      <c r="O205" s="70">
        <f>Прайс!M206</f>
        <v>0</v>
      </c>
      <c r="P205" s="70" t="e">
        <f>O205*Прайс!#REF!</f>
        <v>#REF!</v>
      </c>
      <c r="Q205" s="70">
        <f>O205*Прайс!K206</f>
        <v>0</v>
      </c>
      <c r="R205" s="57">
        <f t="shared" si="10"/>
        <v>0</v>
      </c>
      <c r="S205" s="58">
        <f>IF(R205=1,1+SUM($R$7:R204),0)</f>
        <v>0</v>
      </c>
    </row>
    <row r="206" spans="13:19" ht="12.75">
      <c r="M206" s="70">
        <f>Прайс!B223</f>
        <v>0</v>
      </c>
      <c r="N206" s="69">
        <f>Прайс!D207</f>
        <v>0</v>
      </c>
      <c r="O206" s="70">
        <f>Прайс!M207</f>
        <v>0</v>
      </c>
      <c r="P206" s="70" t="e">
        <f>O206*Прайс!#REF!</f>
        <v>#REF!</v>
      </c>
      <c r="Q206" s="70">
        <f>O206*Прайс!K201</f>
        <v>0</v>
      </c>
      <c r="R206" s="57">
        <f aca="true" t="shared" si="11" ref="R206:R269">IF(O206&gt;0,1,0)</f>
        <v>0</v>
      </c>
      <c r="S206" s="58">
        <f>IF(R206=1,1+SUM($R$7:R205),0)</f>
        <v>0</v>
      </c>
    </row>
    <row r="207" spans="13:19" ht="12.75">
      <c r="M207" s="70">
        <f>Прайс!B224</f>
        <v>0</v>
      </c>
      <c r="N207" s="69">
        <f>Прайс!D208</f>
        <v>0</v>
      </c>
      <c r="O207" s="70">
        <f>Прайс!M208</f>
        <v>0</v>
      </c>
      <c r="P207" s="70" t="e">
        <f>O207*Прайс!#REF!</f>
        <v>#REF!</v>
      </c>
      <c r="Q207" s="70">
        <f>O207*Прайс!K202</f>
        <v>0</v>
      </c>
      <c r="R207" s="57">
        <f t="shared" si="11"/>
        <v>0</v>
      </c>
      <c r="S207" s="58">
        <f>IF(R207=1,1+SUM($R$7:R206),0)</f>
        <v>0</v>
      </c>
    </row>
    <row r="208" spans="13:19" ht="12.75">
      <c r="M208" s="70" t="str">
        <f>Прайс!B225</f>
        <v>НАДИ305651082-23</v>
      </c>
      <c r="N208" s="69" t="str">
        <f>Прайс!D209</f>
        <v>Заглушка вешала, серый</v>
      </c>
      <c r="O208" s="70">
        <f>Прайс!M209</f>
        <v>0</v>
      </c>
      <c r="P208" s="70" t="e">
        <f>O208*Прайс!#REF!</f>
        <v>#REF!</v>
      </c>
      <c r="Q208" s="70">
        <f>O208*Прайс!K206</f>
        <v>0</v>
      </c>
      <c r="R208" s="57">
        <f t="shared" si="11"/>
        <v>0</v>
      </c>
      <c r="S208" s="58">
        <f>IF(R208=1,1+SUM($R$7:R207),0)</f>
        <v>0</v>
      </c>
    </row>
    <row r="209" spans="13:19" ht="12.75">
      <c r="M209" s="70">
        <f>Прайс!B226</f>
        <v>0</v>
      </c>
      <c r="N209" s="69">
        <f>Прайс!D210</f>
        <v>0</v>
      </c>
      <c r="O209" s="70">
        <f>Прайс!M210</f>
        <v>0</v>
      </c>
      <c r="P209" s="70" t="e">
        <f>O209*Прайс!#REF!</f>
        <v>#REF!</v>
      </c>
      <c r="Q209" s="70">
        <f>O209*Прайс!K204</f>
        <v>0</v>
      </c>
      <c r="R209" s="57">
        <f t="shared" si="11"/>
        <v>0</v>
      </c>
      <c r="S209" s="58">
        <f>IF(R209=1,1+SUM($R$7:R208),0)</f>
        <v>0</v>
      </c>
    </row>
    <row r="210" spans="13:19" ht="12.75">
      <c r="M210" s="70">
        <f>Прайс!B227</f>
        <v>0</v>
      </c>
      <c r="N210" s="69">
        <f>Прайс!D211</f>
        <v>0</v>
      </c>
      <c r="O210" s="70">
        <f>Прайс!M211</f>
        <v>0</v>
      </c>
      <c r="P210" s="70" t="e">
        <f>O210*Прайс!#REF!</f>
        <v>#REF!</v>
      </c>
      <c r="Q210" s="70">
        <f>O210*Прайс!K205</f>
        <v>0</v>
      </c>
      <c r="R210" s="57">
        <f t="shared" si="11"/>
        <v>0</v>
      </c>
      <c r="S210" s="58">
        <f>IF(R210=1,1+SUM($R$7:R209),0)</f>
        <v>0</v>
      </c>
    </row>
    <row r="211" spans="13:19" ht="12.75">
      <c r="M211" s="70" t="str">
        <f>Прайс!B228</f>
        <v>НАДИ305651082-56</v>
      </c>
      <c r="N211" s="69" t="str">
        <f>Прайс!D212</f>
        <v>Заглушка вешала, черный</v>
      </c>
      <c r="O211" s="70">
        <f>Прайс!M212</f>
        <v>0</v>
      </c>
      <c r="P211" s="70" t="e">
        <f>O211*Прайс!#REF!</f>
        <v>#REF!</v>
      </c>
      <c r="Q211" s="70">
        <f>O211*Прайс!K206</f>
        <v>0</v>
      </c>
      <c r="R211" s="57">
        <f t="shared" si="11"/>
        <v>0</v>
      </c>
      <c r="S211" s="58">
        <f>IF(R211=1,1+SUM($R$7:R210),0)</f>
        <v>0</v>
      </c>
    </row>
    <row r="212" spans="13:19" ht="12.75">
      <c r="M212" s="70">
        <f>Прайс!B229</f>
        <v>0</v>
      </c>
      <c r="N212" s="69">
        <f>Прайс!D213</f>
        <v>0</v>
      </c>
      <c r="O212" s="70">
        <f>Прайс!M213</f>
        <v>0</v>
      </c>
      <c r="P212" s="70" t="e">
        <f>O212*Прайс!#REF!</f>
        <v>#REF!</v>
      </c>
      <c r="Q212" s="70">
        <f>O212*Прайс!K207</f>
        <v>0</v>
      </c>
      <c r="R212" s="57">
        <f t="shared" si="11"/>
        <v>0</v>
      </c>
      <c r="S212" s="58">
        <f>IF(R212=1,1+SUM($R$7:R211),0)</f>
        <v>0</v>
      </c>
    </row>
    <row r="213" spans="13:19" ht="12.75">
      <c r="M213" s="70">
        <f>Прайс!B230</f>
        <v>0</v>
      </c>
      <c r="N213" s="69">
        <f>Прайс!D214</f>
        <v>0</v>
      </c>
      <c r="O213" s="70">
        <f>Прайс!M214</f>
        <v>0</v>
      </c>
      <c r="P213" s="70" t="e">
        <f>O213*Прайс!#REF!</f>
        <v>#REF!</v>
      </c>
      <c r="Q213" s="70">
        <f>O213*Прайс!K208</f>
        <v>0</v>
      </c>
      <c r="R213" s="57">
        <f t="shared" si="11"/>
        <v>0</v>
      </c>
      <c r="S213" s="58">
        <f>IF(R213=1,1+SUM($R$7:R212),0)</f>
        <v>0</v>
      </c>
    </row>
    <row r="214" spans="13:19" ht="12.75">
      <c r="M214" s="70" t="str">
        <f>Прайс!B231</f>
        <v>НАДИ305651088-01</v>
      </c>
      <c r="N214" s="69" t="str">
        <f>Прайс!D215</f>
        <v>Кронштейн вешала, белый </v>
      </c>
      <c r="O214" s="70">
        <f>Прайс!M215</f>
        <v>0</v>
      </c>
      <c r="P214" s="70" t="e">
        <f>O214*Прайс!#REF!</f>
        <v>#REF!</v>
      </c>
      <c r="Q214" s="70">
        <f>O214*Прайс!K215</f>
        <v>0</v>
      </c>
      <c r="R214" s="57">
        <f t="shared" si="11"/>
        <v>0</v>
      </c>
      <c r="S214" s="58">
        <f>IF(R214=1,1+SUM($R$7:R213),0)</f>
        <v>0</v>
      </c>
    </row>
    <row r="215" spans="13:19" ht="12.75">
      <c r="M215" s="70">
        <f>Прайс!B232</f>
        <v>0</v>
      </c>
      <c r="N215" s="69">
        <f>Прайс!D216</f>
        <v>0</v>
      </c>
      <c r="O215" s="70">
        <f>Прайс!M216</f>
        <v>0</v>
      </c>
      <c r="P215" s="70" t="e">
        <f>O215*Прайс!#REF!</f>
        <v>#REF!</v>
      </c>
      <c r="Q215" s="70">
        <f>O215*Прайс!K210</f>
        <v>0</v>
      </c>
      <c r="R215" s="57">
        <f t="shared" si="11"/>
        <v>0</v>
      </c>
      <c r="S215" s="58">
        <f>IF(R215=1,1+SUM($R$7:R214),0)</f>
        <v>0</v>
      </c>
    </row>
    <row r="216" spans="13:19" ht="12.75">
      <c r="M216" s="70">
        <f>Прайс!B233</f>
        <v>0</v>
      </c>
      <c r="N216" s="69">
        <f>Прайс!D217</f>
        <v>0</v>
      </c>
      <c r="O216" s="70">
        <f>Прайс!M217</f>
        <v>0</v>
      </c>
      <c r="P216" s="70" t="e">
        <f>O216*Прайс!#REF!</f>
        <v>#REF!</v>
      </c>
      <c r="Q216" s="70">
        <f>O216*Прайс!K211</f>
        <v>0</v>
      </c>
      <c r="R216" s="57">
        <f t="shared" si="11"/>
        <v>0</v>
      </c>
      <c r="S216" s="58">
        <f>IF(R216=1,1+SUM($R$7:R215),0)</f>
        <v>0</v>
      </c>
    </row>
    <row r="217" spans="13:19" ht="12.75">
      <c r="M217" s="70" t="str">
        <f>Прайс!B234</f>
        <v>НАДИ305651088-23</v>
      </c>
      <c r="N217" s="69" t="str">
        <f>Прайс!D218</f>
        <v>Кронштейн вешала, серый</v>
      </c>
      <c r="O217" s="70">
        <f>Прайс!M218</f>
        <v>0</v>
      </c>
      <c r="P217" s="70" t="e">
        <f>O217*Прайс!#REF!</f>
        <v>#REF!</v>
      </c>
      <c r="Q217" s="70">
        <f>O217*Прайс!K215</f>
        <v>0</v>
      </c>
      <c r="R217" s="57">
        <f t="shared" si="11"/>
        <v>0</v>
      </c>
      <c r="S217" s="58">
        <f>IF(R217=1,1+SUM($R$7:R216),0)</f>
        <v>0</v>
      </c>
    </row>
    <row r="218" spans="13:19" ht="12.75">
      <c r="M218" s="70">
        <f>Прайс!B235</f>
        <v>0</v>
      </c>
      <c r="N218" s="69">
        <f>Прайс!D219</f>
        <v>0</v>
      </c>
      <c r="O218" s="70">
        <f>Прайс!M219</f>
        <v>0</v>
      </c>
      <c r="P218" s="70" t="e">
        <f>O218*Прайс!#REF!</f>
        <v>#REF!</v>
      </c>
      <c r="Q218" s="70">
        <f>O218*Прайс!K213</f>
        <v>0</v>
      </c>
      <c r="R218" s="57">
        <f t="shared" si="11"/>
        <v>0</v>
      </c>
      <c r="S218" s="58">
        <f>IF(R218=1,1+SUM($R$7:R217),0)</f>
        <v>0</v>
      </c>
    </row>
    <row r="219" spans="13:19" ht="12.75">
      <c r="M219" s="70">
        <f>Прайс!B236</f>
        <v>0</v>
      </c>
      <c r="N219" s="69">
        <f>Прайс!D220</f>
        <v>0</v>
      </c>
      <c r="O219" s="70">
        <f>Прайс!M220</f>
        <v>0</v>
      </c>
      <c r="P219" s="70" t="e">
        <f>O219*Прайс!#REF!</f>
        <v>#REF!</v>
      </c>
      <c r="Q219" s="70">
        <f>O219*Прайс!K214</f>
        <v>0</v>
      </c>
      <c r="R219" s="57">
        <f t="shared" si="11"/>
        <v>0</v>
      </c>
      <c r="S219" s="58">
        <f>IF(R219=1,1+SUM($R$7:R218),0)</f>
        <v>0</v>
      </c>
    </row>
    <row r="220" spans="13:19" ht="12.75">
      <c r="M220" s="70" t="str">
        <f>Прайс!B237</f>
        <v>НАДИ305651088-56</v>
      </c>
      <c r="N220" s="69" t="str">
        <f>Прайс!D221</f>
        <v>Кронштейн вешала, черный</v>
      </c>
      <c r="O220" s="70">
        <f>Прайс!M221</f>
        <v>0</v>
      </c>
      <c r="P220" s="70" t="e">
        <f>O220*Прайс!#REF!</f>
        <v>#REF!</v>
      </c>
      <c r="Q220" s="70">
        <f>O220*Прайс!K215</f>
        <v>0</v>
      </c>
      <c r="R220" s="57">
        <f t="shared" si="11"/>
        <v>0</v>
      </c>
      <c r="S220" s="58">
        <f>IF(R220=1,1+SUM($R$7:R219),0)</f>
        <v>0</v>
      </c>
    </row>
    <row r="221" spans="13:19" ht="12.75">
      <c r="M221" s="70">
        <f>Прайс!B238</f>
        <v>0</v>
      </c>
      <c r="N221" s="69">
        <f>Прайс!D222</f>
        <v>0</v>
      </c>
      <c r="O221" s="70">
        <f>Прайс!M222</f>
        <v>0</v>
      </c>
      <c r="P221" s="70" t="e">
        <f>O221*Прайс!#REF!</f>
        <v>#REF!</v>
      </c>
      <c r="Q221" s="70">
        <f>O221*Прайс!K216</f>
        <v>0</v>
      </c>
      <c r="R221" s="57">
        <f t="shared" si="11"/>
        <v>0</v>
      </c>
      <c r="S221" s="58">
        <f>IF(R221=1,1+SUM($R$7:R220),0)</f>
        <v>0</v>
      </c>
    </row>
    <row r="222" spans="13:19" ht="12.75">
      <c r="M222" s="70">
        <f>Прайс!B239</f>
        <v>0</v>
      </c>
      <c r="N222" s="69">
        <f>Прайс!D223</f>
        <v>0</v>
      </c>
      <c r="O222" s="70">
        <f>Прайс!M223</f>
        <v>0</v>
      </c>
      <c r="P222" s="70" t="e">
        <f>O222*Прайс!#REF!</f>
        <v>#REF!</v>
      </c>
      <c r="Q222" s="70">
        <f>O222*Прайс!K217</f>
        <v>0</v>
      </c>
      <c r="R222" s="57">
        <f t="shared" si="11"/>
        <v>0</v>
      </c>
      <c r="S222" s="58">
        <f>IF(R222=1,1+SUM($R$7:R221),0)</f>
        <v>0</v>
      </c>
    </row>
    <row r="223" spans="13:19" ht="12.75">
      <c r="M223" s="70" t="str">
        <f>Прайс!B240</f>
        <v>НАДИ305651099-10.01</v>
      </c>
      <c r="N223" s="69" t="str">
        <f>Прайс!D224</f>
        <v>Лепесток адаптер, белый </v>
      </c>
      <c r="O223" s="70">
        <f>Прайс!M224</f>
        <v>0</v>
      </c>
      <c r="P223" s="70" t="e">
        <f>O223*Прайс!#REF!</f>
        <v>#REF!</v>
      </c>
      <c r="Q223" s="70">
        <f>O223*Прайс!K224</f>
        <v>0</v>
      </c>
      <c r="R223" s="57">
        <f t="shared" si="11"/>
        <v>0</v>
      </c>
      <c r="S223" s="58">
        <f>IF(R223=1,1+SUM($R$7:R222),0)</f>
        <v>0</v>
      </c>
    </row>
    <row r="224" spans="13:19" ht="12.75">
      <c r="M224" s="70">
        <f>Прайс!B241</f>
        <v>0</v>
      </c>
      <c r="N224" s="69">
        <f>Прайс!D225</f>
        <v>0</v>
      </c>
      <c r="O224" s="70">
        <f>Прайс!M225</f>
        <v>0</v>
      </c>
      <c r="P224" s="70" t="e">
        <f>O224*Прайс!#REF!</f>
        <v>#REF!</v>
      </c>
      <c r="Q224" s="70">
        <f>O224*Прайс!K219</f>
        <v>0</v>
      </c>
      <c r="R224" s="57">
        <f t="shared" si="11"/>
        <v>0</v>
      </c>
      <c r="S224" s="58">
        <f>IF(R224=1,1+SUM($R$7:R223),0)</f>
        <v>0</v>
      </c>
    </row>
    <row r="225" spans="13:19" ht="12.75">
      <c r="M225" s="70">
        <f>Прайс!B242</f>
        <v>0</v>
      </c>
      <c r="N225" s="69">
        <f>Прайс!D226</f>
        <v>0</v>
      </c>
      <c r="O225" s="70">
        <f>Прайс!M226</f>
        <v>0</v>
      </c>
      <c r="P225" s="70" t="e">
        <f>O225*Прайс!#REF!</f>
        <v>#REF!</v>
      </c>
      <c r="Q225" s="70">
        <f>O225*Прайс!K220</f>
        <v>0</v>
      </c>
      <c r="R225" s="57">
        <f t="shared" si="11"/>
        <v>0</v>
      </c>
      <c r="S225" s="58">
        <f>IF(R225=1,1+SUM($R$7:R224),0)</f>
        <v>0</v>
      </c>
    </row>
    <row r="226" spans="13:19" ht="12.75">
      <c r="M226" s="70" t="str">
        <f>Прайс!B243</f>
        <v>НАДИ305651099-10.26</v>
      </c>
      <c r="N226" s="69" t="str">
        <f>Прайс!D227</f>
        <v>Лепесток адаптер, 
металлик серебристый </v>
      </c>
      <c r="O226" s="70">
        <f>Прайс!M227</f>
        <v>0</v>
      </c>
      <c r="P226" s="70" t="e">
        <f>O226*Прайс!#REF!</f>
        <v>#REF!</v>
      </c>
      <c r="Q226" s="70">
        <f>O226*Прайс!K224</f>
        <v>0</v>
      </c>
      <c r="R226" s="57">
        <f t="shared" si="11"/>
        <v>0</v>
      </c>
      <c r="S226" s="58">
        <f>IF(R226=1,1+SUM($R$7:R225),0)</f>
        <v>0</v>
      </c>
    </row>
    <row r="227" spans="13:19" ht="12.75">
      <c r="M227" s="70">
        <f>Прайс!B244</f>
        <v>0</v>
      </c>
      <c r="N227" s="69">
        <f>Прайс!D228</f>
        <v>0</v>
      </c>
      <c r="O227" s="70">
        <f>Прайс!M228</f>
        <v>0</v>
      </c>
      <c r="P227" s="70" t="e">
        <f>O227*Прайс!#REF!</f>
        <v>#REF!</v>
      </c>
      <c r="Q227" s="70">
        <f>O227*Прайс!K222</f>
        <v>0</v>
      </c>
      <c r="R227" s="57">
        <f t="shared" si="11"/>
        <v>0</v>
      </c>
      <c r="S227" s="58">
        <f>IF(R227=1,1+SUM($R$7:R226),0)</f>
        <v>0</v>
      </c>
    </row>
    <row r="228" spans="13:19" ht="12.75">
      <c r="M228" s="70">
        <f>Прайс!B245</f>
        <v>0</v>
      </c>
      <c r="N228" s="69">
        <f>Прайс!D229</f>
        <v>0</v>
      </c>
      <c r="O228" s="70">
        <f>Прайс!M229</f>
        <v>0</v>
      </c>
      <c r="P228" s="70" t="e">
        <f>O228*Прайс!#REF!</f>
        <v>#REF!</v>
      </c>
      <c r="Q228" s="70">
        <f>O228*Прайс!K223</f>
        <v>0</v>
      </c>
      <c r="R228" s="57">
        <f t="shared" si="11"/>
        <v>0</v>
      </c>
      <c r="S228" s="58">
        <f>IF(R228=1,1+SUM($R$7:R227),0)</f>
        <v>0</v>
      </c>
    </row>
    <row r="229" spans="13:19" ht="12.75">
      <c r="M229" s="70" t="str">
        <f>Прайс!B246</f>
        <v>НАДИ305651099-10.56</v>
      </c>
      <c r="N229" s="69" t="str">
        <f>Прайс!D230</f>
        <v>Лепесток адаптер, черный муар</v>
      </c>
      <c r="O229" s="70">
        <f>Прайс!M230</f>
        <v>0</v>
      </c>
      <c r="P229" s="70" t="e">
        <f>O229*Прайс!#REF!</f>
        <v>#REF!</v>
      </c>
      <c r="Q229" s="70">
        <f>O229*Прайс!K224</f>
        <v>0</v>
      </c>
      <c r="R229" s="57">
        <f t="shared" si="11"/>
        <v>0</v>
      </c>
      <c r="S229" s="58">
        <f>IF(R229=1,1+SUM($R$7:R228),0)</f>
        <v>0</v>
      </c>
    </row>
    <row r="230" spans="13:19" ht="12.75">
      <c r="M230" s="70">
        <f>Прайс!B247</f>
        <v>0</v>
      </c>
      <c r="N230" s="69">
        <f>Прайс!D231</f>
        <v>0</v>
      </c>
      <c r="O230" s="70">
        <f>Прайс!M231</f>
        <v>0</v>
      </c>
      <c r="P230" s="70" t="e">
        <f>O230*Прайс!#REF!</f>
        <v>#REF!</v>
      </c>
      <c r="Q230" s="70">
        <f>O230*Прайс!K225</f>
        <v>0</v>
      </c>
      <c r="R230" s="57">
        <f t="shared" si="11"/>
        <v>0</v>
      </c>
      <c r="S230" s="58">
        <f>IF(R230=1,1+SUM($R$7:R229),0)</f>
        <v>0</v>
      </c>
    </row>
    <row r="231" spans="13:19" ht="12.75">
      <c r="M231" s="70">
        <f>Прайс!B248</f>
        <v>0</v>
      </c>
      <c r="N231" s="69">
        <f>Прайс!D232</f>
        <v>0</v>
      </c>
      <c r="O231" s="70">
        <f>Прайс!M232</f>
        <v>0</v>
      </c>
      <c r="P231" s="70" t="e">
        <f>O231*Прайс!#REF!</f>
        <v>#REF!</v>
      </c>
      <c r="Q231" s="70">
        <f>O231*Прайс!K226</f>
        <v>0</v>
      </c>
      <c r="R231" s="57">
        <f t="shared" si="11"/>
        <v>0</v>
      </c>
      <c r="S231" s="58">
        <f>IF(R231=1,1+SUM($R$7:R230),0)</f>
        <v>0</v>
      </c>
    </row>
    <row r="232" spans="13:19" ht="12.75">
      <c r="M232" s="70" t="str">
        <f>Прайс!B249</f>
        <v>НАДИ324713002-41.01</v>
      </c>
      <c r="N232" s="69" t="str">
        <f>Прайс!D233</f>
        <v>Сетчатая полка 400х3000 мм, белый </v>
      </c>
      <c r="O232" s="70">
        <f>Прайс!M233</f>
        <v>0</v>
      </c>
      <c r="P232" s="70" t="e">
        <f>O232*Прайс!#REF!</f>
        <v>#REF!</v>
      </c>
      <c r="Q232" s="70">
        <f>O232*Прайс!K233</f>
        <v>0</v>
      </c>
      <c r="R232" s="57">
        <f t="shared" si="11"/>
        <v>0</v>
      </c>
      <c r="S232" s="58">
        <f>IF(R232=1,1+SUM($R$7:R231),0)</f>
        <v>0</v>
      </c>
    </row>
    <row r="233" spans="13:19" ht="12.75">
      <c r="M233" s="70">
        <f>Прайс!B250</f>
        <v>0</v>
      </c>
      <c r="N233" s="69">
        <f>Прайс!D234</f>
        <v>0</v>
      </c>
      <c r="O233" s="70">
        <f>Прайс!M234</f>
        <v>0</v>
      </c>
      <c r="P233" s="70" t="e">
        <f>O233*Прайс!#REF!</f>
        <v>#REF!</v>
      </c>
      <c r="Q233" s="70">
        <f>O233*Прайс!K228</f>
        <v>0</v>
      </c>
      <c r="R233" s="57">
        <f t="shared" si="11"/>
        <v>0</v>
      </c>
      <c r="S233" s="58">
        <f>IF(R233=1,1+SUM($R$7:R232),0)</f>
        <v>0</v>
      </c>
    </row>
    <row r="234" spans="13:19" ht="12.75">
      <c r="M234" s="70">
        <f>Прайс!B251</f>
        <v>0</v>
      </c>
      <c r="N234" s="69">
        <f>Прайс!D235</f>
        <v>0</v>
      </c>
      <c r="O234" s="70">
        <f>Прайс!M235</f>
        <v>0</v>
      </c>
      <c r="P234" s="70" t="e">
        <f>O234*Прайс!#REF!</f>
        <v>#REF!</v>
      </c>
      <c r="Q234" s="70">
        <f>O234*Прайс!K229</f>
        <v>0</v>
      </c>
      <c r="R234" s="57">
        <f t="shared" si="11"/>
        <v>0</v>
      </c>
      <c r="S234" s="58">
        <f>IF(R234=1,1+SUM($R$7:R233),0)</f>
        <v>0</v>
      </c>
    </row>
    <row r="235" spans="13:19" ht="12.75">
      <c r="M235" s="70" t="str">
        <f>Прайс!B252</f>
        <v>НАДИ324713002-41.26</v>
      </c>
      <c r="N235" s="69" t="str">
        <f>Прайс!D236</f>
        <v>Сетчатая полка 400х3000 мм, металлик серебристый </v>
      </c>
      <c r="O235" s="70">
        <f>Прайс!M236</f>
        <v>0</v>
      </c>
      <c r="P235" s="70" t="e">
        <f>O235*Прайс!#REF!</f>
        <v>#REF!</v>
      </c>
      <c r="Q235" s="70">
        <f>O235*Прайс!K233</f>
        <v>0</v>
      </c>
      <c r="R235" s="57">
        <f t="shared" si="11"/>
        <v>0</v>
      </c>
      <c r="S235" s="58">
        <f>IF(R235=1,1+SUM($R$7:R234),0)</f>
        <v>0</v>
      </c>
    </row>
    <row r="236" spans="13:19" ht="12.75">
      <c r="M236" s="70">
        <f>Прайс!B253</f>
        <v>0</v>
      </c>
      <c r="N236" s="69">
        <f>Прайс!D237</f>
        <v>0</v>
      </c>
      <c r="O236" s="70">
        <f>Прайс!M237</f>
        <v>0</v>
      </c>
      <c r="P236" s="70" t="e">
        <f>O236*Прайс!#REF!</f>
        <v>#REF!</v>
      </c>
      <c r="Q236" s="70">
        <f>O236*Прайс!K231</f>
        <v>0</v>
      </c>
      <c r="R236" s="57">
        <f t="shared" si="11"/>
        <v>0</v>
      </c>
      <c r="S236" s="58">
        <f>IF(R236=1,1+SUM($R$7:R235),0)</f>
        <v>0</v>
      </c>
    </row>
    <row r="237" spans="13:19" ht="12.75">
      <c r="M237" s="70">
        <f>Прайс!B254</f>
        <v>0</v>
      </c>
      <c r="N237" s="69">
        <f>Прайс!D238</f>
        <v>0</v>
      </c>
      <c r="O237" s="70">
        <f>Прайс!M238</f>
        <v>0</v>
      </c>
      <c r="P237" s="70" t="e">
        <f>O237*Прайс!#REF!</f>
        <v>#REF!</v>
      </c>
      <c r="Q237" s="70">
        <f>O237*Прайс!K232</f>
        <v>0</v>
      </c>
      <c r="R237" s="57">
        <f t="shared" si="11"/>
        <v>0</v>
      </c>
      <c r="S237" s="58">
        <f>IF(R237=1,1+SUM($R$7:R236),0)</f>
        <v>0</v>
      </c>
    </row>
    <row r="238" spans="13:19" ht="12.75">
      <c r="M238" s="70" t="str">
        <f>Прайс!B255</f>
        <v>НАДИ324713002-41.56</v>
      </c>
      <c r="N238" s="69" t="str">
        <f>Прайс!D239</f>
        <v>Сетчатая полка 400х3000 мм, черный муар</v>
      </c>
      <c r="O238" s="70">
        <f>Прайс!M239</f>
        <v>0</v>
      </c>
      <c r="P238" s="70" t="e">
        <f>O238*Прайс!#REF!</f>
        <v>#REF!</v>
      </c>
      <c r="Q238" s="70">
        <f>O238*Прайс!K233</f>
        <v>0</v>
      </c>
      <c r="R238" s="57">
        <f t="shared" si="11"/>
        <v>0</v>
      </c>
      <c r="S238" s="58">
        <f>IF(R238=1,1+SUM($R$7:R237),0)</f>
        <v>0</v>
      </c>
    </row>
    <row r="239" spans="13:19" ht="12.75">
      <c r="M239" s="70">
        <f>Прайс!B256</f>
        <v>0</v>
      </c>
      <c r="N239" s="69">
        <f>Прайс!D240</f>
        <v>0</v>
      </c>
      <c r="O239" s="70">
        <f>Прайс!M240</f>
        <v>0</v>
      </c>
      <c r="P239" s="70" t="e">
        <f>O239*Прайс!#REF!</f>
        <v>#REF!</v>
      </c>
      <c r="Q239" s="70">
        <f>O239*Прайс!K234</f>
        <v>0</v>
      </c>
      <c r="R239" s="57">
        <f t="shared" si="11"/>
        <v>0</v>
      </c>
      <c r="S239" s="58">
        <f>IF(R239=1,1+SUM($R$7:R238),0)</f>
        <v>0</v>
      </c>
    </row>
    <row r="240" spans="13:19" ht="12.75">
      <c r="M240" s="70">
        <f>Прайс!B257</f>
        <v>0</v>
      </c>
      <c r="N240" s="69">
        <f>Прайс!D241</f>
        <v>0</v>
      </c>
      <c r="O240" s="70">
        <f>Прайс!M241</f>
        <v>0</v>
      </c>
      <c r="P240" s="70" t="e">
        <f>O240*Прайс!#REF!</f>
        <v>#REF!</v>
      </c>
      <c r="Q240" s="70">
        <f>O240*Прайс!K235</f>
        <v>0</v>
      </c>
      <c r="R240" s="57">
        <f t="shared" si="11"/>
        <v>0</v>
      </c>
      <c r="S240" s="58">
        <f>IF(R240=1,1+SUM($R$7:R239),0)</f>
        <v>0</v>
      </c>
    </row>
    <row r="241" spans="13:19" ht="12.75">
      <c r="M241" s="70" t="str">
        <f>Прайс!B258</f>
        <v>НАДИ324713002-40.01</v>
      </c>
      <c r="N241" s="69" t="str">
        <f>Прайс!D242</f>
        <v>Сетчатая обувница 300х3000 мм, белый </v>
      </c>
      <c r="O241" s="70">
        <f>Прайс!M242</f>
        <v>0</v>
      </c>
      <c r="P241" s="70" t="e">
        <f>O241*Прайс!#REF!</f>
        <v>#REF!</v>
      </c>
      <c r="Q241" s="70">
        <f>O241*Прайс!K242</f>
        <v>0</v>
      </c>
      <c r="R241" s="57">
        <f t="shared" si="11"/>
        <v>0</v>
      </c>
      <c r="S241" s="58">
        <f>IF(R241=1,1+SUM($R$7:R240),0)</f>
        <v>0</v>
      </c>
    </row>
    <row r="242" spans="13:19" ht="12.75">
      <c r="M242" s="70">
        <f>Прайс!B259</f>
        <v>0</v>
      </c>
      <c r="N242" s="69">
        <f>Прайс!D243</f>
        <v>0</v>
      </c>
      <c r="O242" s="70">
        <f>Прайс!M243</f>
        <v>0</v>
      </c>
      <c r="P242" s="70" t="e">
        <f>O242*Прайс!#REF!</f>
        <v>#REF!</v>
      </c>
      <c r="Q242" s="70">
        <f>O242*Прайс!K237</f>
        <v>0</v>
      </c>
      <c r="R242" s="57">
        <f t="shared" si="11"/>
        <v>0</v>
      </c>
      <c r="S242" s="58">
        <f>IF(R242=1,1+SUM($R$7:R241),0)</f>
        <v>0</v>
      </c>
    </row>
    <row r="243" spans="13:19" ht="12.75">
      <c r="M243" s="70">
        <f>Прайс!B260</f>
        <v>0</v>
      </c>
      <c r="N243" s="69">
        <f>Прайс!D244</f>
        <v>0</v>
      </c>
      <c r="O243" s="70">
        <f>Прайс!M244</f>
        <v>0</v>
      </c>
      <c r="P243" s="70" t="e">
        <f>O243*Прайс!#REF!</f>
        <v>#REF!</v>
      </c>
      <c r="Q243" s="70">
        <f>O243*Прайс!K238</f>
        <v>0</v>
      </c>
      <c r="R243" s="57">
        <f t="shared" si="11"/>
        <v>0</v>
      </c>
      <c r="S243" s="58">
        <f>IF(R243=1,1+SUM($R$7:R242),0)</f>
        <v>0</v>
      </c>
    </row>
    <row r="244" spans="13:19" ht="12.75">
      <c r="M244" s="70" t="str">
        <f>Прайс!B261</f>
        <v>НАДИ324713002-40.26</v>
      </c>
      <c r="N244" s="69" t="str">
        <f>Прайс!D245</f>
        <v>Сетчатая обувница 300х3000 мм, металлик серебристый </v>
      </c>
      <c r="O244" s="70">
        <f>Прайс!M245</f>
        <v>0</v>
      </c>
      <c r="P244" s="70" t="e">
        <f>O244*Прайс!#REF!</f>
        <v>#REF!</v>
      </c>
      <c r="Q244" s="70">
        <f>O244*Прайс!K242</f>
        <v>0</v>
      </c>
      <c r="R244" s="57">
        <f t="shared" si="11"/>
        <v>0</v>
      </c>
      <c r="S244" s="58">
        <f>IF(R244=1,1+SUM($R$7:R243),0)</f>
        <v>0</v>
      </c>
    </row>
    <row r="245" spans="13:19" ht="12.75">
      <c r="M245" s="70">
        <f>Прайс!B262</f>
        <v>0</v>
      </c>
      <c r="N245" s="69">
        <f>Прайс!D246</f>
        <v>0</v>
      </c>
      <c r="O245" s="70">
        <f>Прайс!M246</f>
        <v>0</v>
      </c>
      <c r="P245" s="70" t="e">
        <f>O245*Прайс!#REF!</f>
        <v>#REF!</v>
      </c>
      <c r="Q245" s="70">
        <f>O245*Прайс!K240</f>
        <v>0</v>
      </c>
      <c r="R245" s="57">
        <f t="shared" si="11"/>
        <v>0</v>
      </c>
      <c r="S245" s="58">
        <f>IF(R245=1,1+SUM($R$7:R244),0)</f>
        <v>0</v>
      </c>
    </row>
    <row r="246" spans="13:19" ht="12.75">
      <c r="M246" s="70">
        <f>Прайс!B263</f>
        <v>0</v>
      </c>
      <c r="N246" s="69">
        <f>Прайс!D247</f>
        <v>0</v>
      </c>
      <c r="O246" s="70">
        <f>Прайс!M247</f>
        <v>0</v>
      </c>
      <c r="P246" s="70" t="e">
        <f>O246*Прайс!#REF!</f>
        <v>#REF!</v>
      </c>
      <c r="Q246" s="70">
        <f>O246*Прайс!K241</f>
        <v>0</v>
      </c>
      <c r="R246" s="57">
        <f t="shared" si="11"/>
        <v>0</v>
      </c>
      <c r="S246" s="58">
        <f>IF(R246=1,1+SUM($R$7:R245),0)</f>
        <v>0</v>
      </c>
    </row>
    <row r="247" spans="13:19" ht="12.75">
      <c r="M247" s="70" t="str">
        <f>Прайс!B264</f>
        <v>НАДИ324713002-40.56</v>
      </c>
      <c r="N247" s="69" t="str">
        <f>Прайс!D248</f>
        <v>Сетчатая обувница 300х3000 мм, черный муар</v>
      </c>
      <c r="O247" s="70">
        <f>Прайс!M248</f>
        <v>0</v>
      </c>
      <c r="P247" s="70" t="e">
        <f>O247*Прайс!#REF!</f>
        <v>#REF!</v>
      </c>
      <c r="Q247" s="70">
        <f>O247*Прайс!K242</f>
        <v>0</v>
      </c>
      <c r="R247" s="57">
        <f t="shared" si="11"/>
        <v>0</v>
      </c>
      <c r="S247" s="58">
        <f>IF(R247=1,1+SUM($R$7:R246),0)</f>
        <v>0</v>
      </c>
    </row>
    <row r="248" spans="13:19" ht="12.75">
      <c r="M248" s="70">
        <f>Прайс!B265</f>
        <v>0</v>
      </c>
      <c r="N248" s="69">
        <f>Прайс!D249</f>
        <v>0</v>
      </c>
      <c r="O248" s="70">
        <f>Прайс!M249</f>
        <v>0</v>
      </c>
      <c r="P248" s="70" t="e">
        <f>O248*Прайс!#REF!</f>
        <v>#REF!</v>
      </c>
      <c r="Q248" s="70">
        <f>O248*Прайс!K243</f>
        <v>0</v>
      </c>
      <c r="R248" s="57">
        <f t="shared" si="11"/>
        <v>0</v>
      </c>
      <c r="S248" s="58">
        <f>IF(R248=1,1+SUM($R$7:R247),0)</f>
        <v>0</v>
      </c>
    </row>
    <row r="249" spans="13:19" ht="12.75">
      <c r="M249" s="70">
        <f>Прайс!B266</f>
        <v>0</v>
      </c>
      <c r="N249" s="69">
        <f>Прайс!D250</f>
        <v>0</v>
      </c>
      <c r="O249" s="70">
        <f>Прайс!M250</f>
        <v>0</v>
      </c>
      <c r="P249" s="70" t="e">
        <f>O249*Прайс!#REF!</f>
        <v>#REF!</v>
      </c>
      <c r="Q249" s="70">
        <f>O249*Прайс!K244</f>
        <v>0</v>
      </c>
      <c r="R249" s="57">
        <f t="shared" si="11"/>
        <v>0</v>
      </c>
      <c r="S249" s="58">
        <f>IF(R249=1,1+SUM($R$7:R248),0)</f>
        <v>0</v>
      </c>
    </row>
    <row r="250" spans="13:19" ht="12.75">
      <c r="M250" s="70" t="str">
        <f>Прайс!B267</f>
        <v>НАДИ305651090-01</v>
      </c>
      <c r="N250" s="69" t="str">
        <f>Прайс!D251</f>
        <v>Наконечник сетчатой полки, белый </v>
      </c>
      <c r="O250" s="70">
        <f>Прайс!M251</f>
        <v>0</v>
      </c>
      <c r="P250" s="70" t="e">
        <f>O250*Прайс!#REF!</f>
        <v>#REF!</v>
      </c>
      <c r="Q250" s="70">
        <f>O250*Прайс!K251</f>
        <v>0</v>
      </c>
      <c r="R250" s="57">
        <f t="shared" si="11"/>
        <v>0</v>
      </c>
      <c r="S250" s="58">
        <f>IF(R250=1,1+SUM($R$7:R249),0)</f>
        <v>0</v>
      </c>
    </row>
    <row r="251" spans="13:19" ht="12.75">
      <c r="M251" s="70">
        <f>Прайс!B268</f>
        <v>0</v>
      </c>
      <c r="N251" s="69">
        <f>Прайс!D252</f>
        <v>0</v>
      </c>
      <c r="O251" s="70">
        <f>Прайс!M252</f>
        <v>0</v>
      </c>
      <c r="P251" s="70" t="e">
        <f>O251*Прайс!#REF!</f>
        <v>#REF!</v>
      </c>
      <c r="Q251" s="70">
        <f>O251*Прайс!K246</f>
        <v>0</v>
      </c>
      <c r="R251" s="57">
        <f t="shared" si="11"/>
        <v>0</v>
      </c>
      <c r="S251" s="58">
        <f>IF(R251=1,1+SUM($R$7:R250),0)</f>
        <v>0</v>
      </c>
    </row>
    <row r="252" spans="13:19" ht="12.75">
      <c r="M252" s="70">
        <f>Прайс!B269</f>
        <v>0</v>
      </c>
      <c r="N252" s="69">
        <f>Прайс!D253</f>
        <v>0</v>
      </c>
      <c r="O252" s="70">
        <f>Прайс!M253</f>
        <v>0</v>
      </c>
      <c r="P252" s="70" t="e">
        <f>O252*Прайс!#REF!</f>
        <v>#REF!</v>
      </c>
      <c r="Q252" s="70">
        <f>O252*Прайс!K247</f>
        <v>0</v>
      </c>
      <c r="R252" s="57">
        <f t="shared" si="11"/>
        <v>0</v>
      </c>
      <c r="S252" s="58">
        <f>IF(R252=1,1+SUM($R$7:R251),0)</f>
        <v>0</v>
      </c>
    </row>
    <row r="253" spans="13:19" ht="12.75">
      <c r="M253" s="70" t="str">
        <f>Прайс!B270</f>
        <v>НАДИ305651090-26</v>
      </c>
      <c r="N253" s="69" t="str">
        <f>Прайс!D254</f>
        <v>Наконечник сетчатой полки,серый</v>
      </c>
      <c r="O253" s="70">
        <f>Прайс!M254</f>
        <v>0</v>
      </c>
      <c r="P253" s="70" t="e">
        <f>O253*Прайс!#REF!</f>
        <v>#REF!</v>
      </c>
      <c r="Q253" s="70">
        <f>O253*Прайс!K251</f>
        <v>0</v>
      </c>
      <c r="R253" s="57">
        <f t="shared" si="11"/>
        <v>0</v>
      </c>
      <c r="S253" s="58">
        <f>IF(R253=1,1+SUM($R$7:R252),0)</f>
        <v>0</v>
      </c>
    </row>
    <row r="254" spans="13:19" ht="12.75">
      <c r="M254" s="70">
        <f>Прайс!B271</f>
        <v>0</v>
      </c>
      <c r="N254" s="69">
        <f>Прайс!D255</f>
        <v>0</v>
      </c>
      <c r="O254" s="70">
        <f>Прайс!M255</f>
        <v>0</v>
      </c>
      <c r="P254" s="70" t="e">
        <f>O254*Прайс!#REF!</f>
        <v>#REF!</v>
      </c>
      <c r="Q254" s="70">
        <f>O254*Прайс!K249</f>
        <v>0</v>
      </c>
      <c r="R254" s="57">
        <f t="shared" si="11"/>
        <v>0</v>
      </c>
      <c r="S254" s="58">
        <f>IF(R254=1,1+SUM($R$7:R253),0)</f>
        <v>0</v>
      </c>
    </row>
    <row r="255" spans="13:19" ht="12.75">
      <c r="M255" s="70">
        <f>Прайс!B272</f>
        <v>0</v>
      </c>
      <c r="N255" s="69">
        <f>Прайс!D256</f>
        <v>0</v>
      </c>
      <c r="O255" s="70">
        <f>Прайс!M256</f>
        <v>0</v>
      </c>
      <c r="P255" s="70" t="e">
        <f>O255*Прайс!#REF!</f>
        <v>#REF!</v>
      </c>
      <c r="Q255" s="70">
        <f>O255*Прайс!K250</f>
        <v>0</v>
      </c>
      <c r="R255" s="57">
        <f t="shared" si="11"/>
        <v>0</v>
      </c>
      <c r="S255" s="58">
        <f>IF(R255=1,1+SUM($R$7:R254),0)</f>
        <v>0</v>
      </c>
    </row>
    <row r="256" spans="13:19" ht="12.75">
      <c r="M256" s="70" t="str">
        <f>Прайс!B273</f>
        <v>НАДИ305651090-56</v>
      </c>
      <c r="N256" s="69" t="str">
        <f>Прайс!D257</f>
        <v>Наконечник сетчатой полки, черный</v>
      </c>
      <c r="O256" s="70">
        <f>Прайс!M257</f>
        <v>0</v>
      </c>
      <c r="P256" s="70" t="e">
        <f>O256*Прайс!#REF!</f>
        <v>#REF!</v>
      </c>
      <c r="Q256" s="70">
        <f>O256*Прайс!K251</f>
        <v>0</v>
      </c>
      <c r="R256" s="57">
        <f t="shared" si="11"/>
        <v>0</v>
      </c>
      <c r="S256" s="58">
        <f>IF(R256=1,1+SUM($R$7:R255),0)</f>
        <v>0</v>
      </c>
    </row>
    <row r="257" spans="13:19" ht="12.75">
      <c r="M257" s="70">
        <f>Прайс!B274</f>
        <v>0</v>
      </c>
      <c r="N257" s="69">
        <f>Прайс!D258</f>
        <v>0</v>
      </c>
      <c r="O257" s="70">
        <f>Прайс!M258</f>
        <v>0</v>
      </c>
      <c r="P257" s="70" t="e">
        <f>O257*Прайс!#REF!</f>
        <v>#REF!</v>
      </c>
      <c r="Q257" s="70">
        <f>O257*Прайс!K252</f>
        <v>0</v>
      </c>
      <c r="R257" s="57">
        <f t="shared" si="11"/>
        <v>0</v>
      </c>
      <c r="S257" s="58">
        <f>IF(R257=1,1+SUM($R$7:R256),0)</f>
        <v>0</v>
      </c>
    </row>
    <row r="258" spans="13:19" ht="12.75">
      <c r="M258" s="70">
        <f>Прайс!B275</f>
        <v>0</v>
      </c>
      <c r="N258" s="69">
        <f>Прайс!D259</f>
        <v>0</v>
      </c>
      <c r="O258" s="70">
        <f>Прайс!M259</f>
        <v>0</v>
      </c>
      <c r="P258" s="70" t="e">
        <f>O258*Прайс!#REF!</f>
        <v>#REF!</v>
      </c>
      <c r="Q258" s="70">
        <f>O258*Прайс!K253</f>
        <v>0</v>
      </c>
      <c r="R258" s="57">
        <f t="shared" si="11"/>
        <v>0</v>
      </c>
      <c r="S258" s="58">
        <f>IF(R258=1,1+SUM($R$7:R257),0)</f>
        <v>0</v>
      </c>
    </row>
    <row r="259" spans="13:19" ht="12.75">
      <c r="M259" s="70" t="str">
        <f>Прайс!B276</f>
        <v>HS014-01</v>
      </c>
      <c r="N259" s="69" t="str">
        <f>Прайс!D260</f>
        <v>Выдвижная сетчатая корзина 120х450х550 мм, белый </v>
      </c>
      <c r="O259" s="70">
        <f>Прайс!M260</f>
        <v>0</v>
      </c>
      <c r="P259" s="70" t="e">
        <f>O259*Прайс!#REF!</f>
        <v>#REF!</v>
      </c>
      <c r="Q259" s="70">
        <f>O259*Прайс!K260</f>
        <v>0</v>
      </c>
      <c r="R259" s="57">
        <f t="shared" si="11"/>
        <v>0</v>
      </c>
      <c r="S259" s="58">
        <f>IF(R259=1,1+SUM($R$7:R258),0)</f>
        <v>0</v>
      </c>
    </row>
    <row r="260" spans="13:19" ht="12.75">
      <c r="M260" s="70">
        <f>Прайс!B277</f>
        <v>0</v>
      </c>
      <c r="N260" s="69">
        <f>Прайс!D261</f>
        <v>0</v>
      </c>
      <c r="O260" s="70">
        <f>Прайс!M261</f>
        <v>0</v>
      </c>
      <c r="P260" s="70" t="e">
        <f>O260*Прайс!#REF!</f>
        <v>#REF!</v>
      </c>
      <c r="Q260" s="70">
        <f>O260*Прайс!K255</f>
        <v>0</v>
      </c>
      <c r="R260" s="57">
        <f t="shared" si="11"/>
        <v>0</v>
      </c>
      <c r="S260" s="58">
        <f>IF(R260=1,1+SUM($R$7:R259),0)</f>
        <v>0</v>
      </c>
    </row>
    <row r="261" spans="13:19" ht="12.75">
      <c r="M261" s="70">
        <f>Прайс!B278</f>
        <v>0</v>
      </c>
      <c r="N261" s="69">
        <f>Прайс!D262</f>
        <v>0</v>
      </c>
      <c r="O261" s="70">
        <f>Прайс!M262</f>
        <v>0</v>
      </c>
      <c r="P261" s="70" t="e">
        <f>O261*Прайс!#REF!</f>
        <v>#REF!</v>
      </c>
      <c r="Q261" s="70">
        <f>O261*Прайс!K256</f>
        <v>0</v>
      </c>
      <c r="R261" s="57">
        <f t="shared" si="11"/>
        <v>0</v>
      </c>
      <c r="S261" s="58">
        <f>IF(R261=1,1+SUM($R$7:R260),0)</f>
        <v>0</v>
      </c>
    </row>
    <row r="262" spans="13:19" ht="12.75">
      <c r="M262" s="70" t="str">
        <f>Прайс!B279</f>
        <v>HS014-26</v>
      </c>
      <c r="N262" s="69" t="str">
        <f>Прайс!D263</f>
        <v>Выдвижная сетчатая корзина 120х450х550 мм, металлик серебристый </v>
      </c>
      <c r="O262" s="70">
        <f>Прайс!M263</f>
        <v>0</v>
      </c>
      <c r="P262" s="70" t="e">
        <f>O262*Прайс!#REF!</f>
        <v>#REF!</v>
      </c>
      <c r="Q262" s="70">
        <f>O262*Прайс!K260</f>
        <v>0</v>
      </c>
      <c r="R262" s="57">
        <f t="shared" si="11"/>
        <v>0</v>
      </c>
      <c r="S262" s="58">
        <f>IF(R262=1,1+SUM($R$7:R261),0)</f>
        <v>0</v>
      </c>
    </row>
    <row r="263" spans="13:19" ht="12.75">
      <c r="M263" s="70">
        <f>Прайс!B280</f>
        <v>0</v>
      </c>
      <c r="N263" s="69">
        <f>Прайс!D264</f>
        <v>0</v>
      </c>
      <c r="O263" s="70">
        <f>Прайс!M264</f>
        <v>0</v>
      </c>
      <c r="P263" s="70" t="e">
        <f>O263*Прайс!#REF!</f>
        <v>#REF!</v>
      </c>
      <c r="Q263" s="70">
        <f>O263*Прайс!K258</f>
        <v>0</v>
      </c>
      <c r="R263" s="57">
        <f t="shared" si="11"/>
        <v>0</v>
      </c>
      <c r="S263" s="58">
        <f>IF(R263=1,1+SUM($R$7:R262),0)</f>
        <v>0</v>
      </c>
    </row>
    <row r="264" spans="13:19" ht="12.75">
      <c r="M264" s="70">
        <f>Прайс!B281</f>
        <v>0</v>
      </c>
      <c r="N264" s="69">
        <f>Прайс!D265</f>
        <v>0</v>
      </c>
      <c r="O264" s="70">
        <f>Прайс!M265</f>
        <v>0</v>
      </c>
      <c r="P264" s="70" t="e">
        <f>O264*Прайс!#REF!</f>
        <v>#REF!</v>
      </c>
      <c r="Q264" s="70">
        <f>O264*Прайс!K259</f>
        <v>0</v>
      </c>
      <c r="R264" s="57">
        <f t="shared" si="11"/>
        <v>0</v>
      </c>
      <c r="S264" s="58">
        <f>IF(R264=1,1+SUM($R$7:R263),0)</f>
        <v>0</v>
      </c>
    </row>
    <row r="265" spans="13:19" ht="12.75">
      <c r="M265" s="70" t="str">
        <f>Прайс!B282</f>
        <v>HS014-56</v>
      </c>
      <c r="N265" s="69" t="str">
        <f>Прайс!D266</f>
        <v>Выдвижная сетчатая корзина 120х450х550 мм, черный муар</v>
      </c>
      <c r="O265" s="70">
        <f>Прайс!M266</f>
        <v>0</v>
      </c>
      <c r="P265" s="70" t="e">
        <f>O265*Прайс!#REF!</f>
        <v>#REF!</v>
      </c>
      <c r="Q265" s="70">
        <f>O265*Прайс!K260</f>
        <v>0</v>
      </c>
      <c r="R265" s="57">
        <f t="shared" si="11"/>
        <v>0</v>
      </c>
      <c r="S265" s="58">
        <f>IF(R265=1,1+SUM($R$7:R264),0)</f>
        <v>0</v>
      </c>
    </row>
    <row r="266" spans="13:19" ht="12.75">
      <c r="M266" s="70">
        <f>Прайс!B283</f>
        <v>0</v>
      </c>
      <c r="N266" s="69">
        <f>Прайс!D267</f>
        <v>0</v>
      </c>
      <c r="O266" s="70">
        <f>Прайс!M267</f>
        <v>0</v>
      </c>
      <c r="P266" s="70" t="e">
        <f>O266*Прайс!#REF!</f>
        <v>#REF!</v>
      </c>
      <c r="Q266" s="70">
        <f>O266*Прайс!K261</f>
        <v>0</v>
      </c>
      <c r="R266" s="57">
        <f t="shared" si="11"/>
        <v>0</v>
      </c>
      <c r="S266" s="58">
        <f>IF(R266=1,1+SUM($R$7:R265),0)</f>
        <v>0</v>
      </c>
    </row>
    <row r="267" spans="13:19" ht="12.75">
      <c r="M267" s="70">
        <f>Прайс!B284</f>
        <v>0</v>
      </c>
      <c r="N267" s="69">
        <f>Прайс!D268</f>
        <v>0</v>
      </c>
      <c r="O267" s="70">
        <f>Прайс!M268</f>
        <v>0</v>
      </c>
      <c r="P267" s="70" t="e">
        <f>O267*Прайс!#REF!</f>
        <v>#REF!</v>
      </c>
      <c r="Q267" s="70">
        <f>O267*Прайс!K262</f>
        <v>0</v>
      </c>
      <c r="R267" s="57">
        <f t="shared" si="11"/>
        <v>0</v>
      </c>
      <c r="S267" s="58">
        <f>IF(R267=1,1+SUM($R$7:R266),0)</f>
        <v>0</v>
      </c>
    </row>
    <row r="268" spans="13:19" ht="12.75">
      <c r="M268" s="70" t="str">
        <f>Прайс!B285</f>
        <v>HS015-01</v>
      </c>
      <c r="N268" s="69" t="str">
        <f>Прайс!D269</f>
        <v>Выдвижная сетчатая корзина 190х450х550 мм, белый </v>
      </c>
      <c r="O268" s="70">
        <f>Прайс!M269</f>
        <v>0</v>
      </c>
      <c r="P268" s="70" t="e">
        <f>O268*Прайс!#REF!</f>
        <v>#REF!</v>
      </c>
      <c r="Q268" s="70">
        <f>O268*Прайс!K269</f>
        <v>0</v>
      </c>
      <c r="R268" s="57">
        <f t="shared" si="11"/>
        <v>0</v>
      </c>
      <c r="S268" s="58">
        <f>IF(R268=1,1+SUM($R$7:R267),0)</f>
        <v>0</v>
      </c>
    </row>
    <row r="269" spans="13:19" ht="12.75">
      <c r="M269" s="70">
        <f>Прайс!B286</f>
        <v>0</v>
      </c>
      <c r="N269" s="69">
        <f>Прайс!D270</f>
        <v>0</v>
      </c>
      <c r="O269" s="70">
        <f>Прайс!M270</f>
        <v>0</v>
      </c>
      <c r="P269" s="70" t="e">
        <f>O269*Прайс!#REF!</f>
        <v>#REF!</v>
      </c>
      <c r="Q269" s="70">
        <f>O269*Прайс!K264</f>
        <v>0</v>
      </c>
      <c r="R269" s="57">
        <f t="shared" si="11"/>
        <v>0</v>
      </c>
      <c r="S269" s="58">
        <f>IF(R269=1,1+SUM($R$7:R268),0)</f>
        <v>0</v>
      </c>
    </row>
    <row r="270" spans="13:19" ht="12.75">
      <c r="M270" s="70">
        <f>Прайс!B287</f>
        <v>0</v>
      </c>
      <c r="N270" s="69">
        <f>Прайс!D271</f>
        <v>0</v>
      </c>
      <c r="O270" s="70">
        <f>Прайс!M271</f>
        <v>0</v>
      </c>
      <c r="P270" s="70" t="e">
        <f>O270*Прайс!#REF!</f>
        <v>#REF!</v>
      </c>
      <c r="Q270" s="70">
        <f>O270*Прайс!K265</f>
        <v>0</v>
      </c>
      <c r="R270" s="57">
        <f aca="true" t="shared" si="12" ref="R270:R332">IF(O270&gt;0,1,0)</f>
        <v>0</v>
      </c>
      <c r="S270" s="58">
        <f>IF(R270=1,1+SUM($R$7:R269),0)</f>
        <v>0</v>
      </c>
    </row>
    <row r="271" spans="13:19" ht="12.75">
      <c r="M271" s="70" t="str">
        <f>Прайс!B288</f>
        <v>HS015-26</v>
      </c>
      <c r="N271" s="69" t="str">
        <f>Прайс!D272</f>
        <v>Выдвижная сетчатая корзина 190х450х550 мм, металлик серебристый </v>
      </c>
      <c r="O271" s="70">
        <f>Прайс!M272</f>
        <v>0</v>
      </c>
      <c r="P271" s="70" t="e">
        <f>O271*Прайс!#REF!</f>
        <v>#REF!</v>
      </c>
      <c r="Q271" s="70">
        <f>O271*Прайс!K269</f>
        <v>0</v>
      </c>
      <c r="R271" s="57">
        <f t="shared" si="12"/>
        <v>0</v>
      </c>
      <c r="S271" s="58">
        <f>IF(R271=1,1+SUM($R$7:R270),0)</f>
        <v>0</v>
      </c>
    </row>
    <row r="272" spans="13:19" ht="12.75">
      <c r="M272" s="70">
        <f>Прайс!B289</f>
        <v>0</v>
      </c>
      <c r="N272" s="69">
        <f>Прайс!D273</f>
        <v>0</v>
      </c>
      <c r="O272" s="70">
        <f>Прайс!M273</f>
        <v>0</v>
      </c>
      <c r="P272" s="70" t="e">
        <f>O272*Прайс!#REF!</f>
        <v>#REF!</v>
      </c>
      <c r="Q272" s="70">
        <f>O272*Прайс!K267</f>
        <v>0</v>
      </c>
      <c r="R272" s="57">
        <f t="shared" si="12"/>
        <v>0</v>
      </c>
      <c r="S272" s="58">
        <f>IF(R272=1,1+SUM($R$7:R271),0)</f>
        <v>0</v>
      </c>
    </row>
    <row r="273" spans="13:19" ht="12.75">
      <c r="M273" s="70">
        <f>Прайс!B290</f>
        <v>0</v>
      </c>
      <c r="N273" s="69">
        <f>Прайс!D274</f>
        <v>0</v>
      </c>
      <c r="O273" s="70">
        <f>Прайс!M274</f>
        <v>0</v>
      </c>
      <c r="P273" s="70" t="e">
        <f>O273*Прайс!#REF!</f>
        <v>#REF!</v>
      </c>
      <c r="Q273" s="70">
        <f>O273*Прайс!K268</f>
        <v>0</v>
      </c>
      <c r="R273" s="57">
        <f t="shared" si="12"/>
        <v>0</v>
      </c>
      <c r="S273" s="58">
        <f>IF(R273=1,1+SUM($R$7:R272),0)</f>
        <v>0</v>
      </c>
    </row>
    <row r="274" spans="13:19" ht="12.75">
      <c r="M274" s="70" t="str">
        <f>Прайс!B291</f>
        <v>HS015-56</v>
      </c>
      <c r="N274" s="69" t="str">
        <f>Прайс!D275</f>
        <v>Выдвижная сетчатая корзина 190х450х550 мм, черный муар</v>
      </c>
      <c r="O274" s="70">
        <f>Прайс!M275</f>
        <v>0</v>
      </c>
      <c r="P274" s="70" t="e">
        <f>O274*Прайс!#REF!</f>
        <v>#REF!</v>
      </c>
      <c r="Q274" s="70">
        <f>O274*Прайс!K269</f>
        <v>0</v>
      </c>
      <c r="R274" s="57">
        <f t="shared" si="12"/>
        <v>0</v>
      </c>
      <c r="S274" s="58">
        <f>IF(R274=1,1+SUM($R$7:R273),0)</f>
        <v>0</v>
      </c>
    </row>
    <row r="275" spans="13:19" ht="12.75">
      <c r="M275" s="70">
        <f>Прайс!B292</f>
        <v>0</v>
      </c>
      <c r="N275" s="69">
        <f>Прайс!D276</f>
        <v>0</v>
      </c>
      <c r="O275" s="70">
        <f>Прайс!M276</f>
        <v>0</v>
      </c>
      <c r="P275" s="70" t="e">
        <f>O275*Прайс!#REF!</f>
        <v>#REF!</v>
      </c>
      <c r="Q275" s="70">
        <f>O275*Прайс!K270</f>
        <v>0</v>
      </c>
      <c r="R275" s="57">
        <f t="shared" si="12"/>
        <v>0</v>
      </c>
      <c r="S275" s="58">
        <f>IF(R275=1,1+SUM($R$7:R274),0)</f>
        <v>0</v>
      </c>
    </row>
    <row r="276" spans="13:19" ht="12.75">
      <c r="M276" s="70">
        <f>Прайс!B293</f>
        <v>0</v>
      </c>
      <c r="N276" s="69">
        <f>Прайс!D277</f>
        <v>0</v>
      </c>
      <c r="O276" s="70">
        <f>Прайс!M277</f>
        <v>0</v>
      </c>
      <c r="P276" s="70" t="e">
        <f>O276*Прайс!#REF!</f>
        <v>#REF!</v>
      </c>
      <c r="Q276" s="70">
        <f>O276*Прайс!K271</f>
        <v>0</v>
      </c>
      <c r="R276" s="57">
        <f t="shared" si="12"/>
        <v>0</v>
      </c>
      <c r="S276" s="58">
        <f>IF(R276=1,1+SUM($R$7:R275),0)</f>
        <v>0</v>
      </c>
    </row>
    <row r="277" spans="13:19" ht="12.75">
      <c r="M277" s="70" t="str">
        <f>Прайс!B294</f>
        <v>HS049-01</v>
      </c>
      <c r="N277" s="69" t="str">
        <f>Прайс!D278</f>
        <v>Адаптер для выдвижных сетчатых корзин, белый </v>
      </c>
      <c r="O277" s="70">
        <f>Прайс!M278</f>
        <v>0</v>
      </c>
      <c r="P277" s="70" t="e">
        <f>O277*Прайс!#REF!</f>
        <v>#REF!</v>
      </c>
      <c r="Q277" s="70">
        <f>O277*Прайс!K278</f>
        <v>0</v>
      </c>
      <c r="R277" s="57">
        <f t="shared" si="12"/>
        <v>0</v>
      </c>
      <c r="S277" s="58">
        <f>IF(R277=1,1+SUM($R$7:R276),0)</f>
        <v>0</v>
      </c>
    </row>
    <row r="278" spans="13:19" ht="12.75">
      <c r="M278" s="70">
        <f>Прайс!B295</f>
        <v>0</v>
      </c>
      <c r="N278" s="69">
        <f>Прайс!D279</f>
        <v>0</v>
      </c>
      <c r="O278" s="70">
        <f>Прайс!M279</f>
        <v>0</v>
      </c>
      <c r="P278" s="70" t="e">
        <f>O278*Прайс!#REF!</f>
        <v>#REF!</v>
      </c>
      <c r="Q278" s="70">
        <f>O278*Прайс!K273</f>
        <v>0</v>
      </c>
      <c r="R278" s="57">
        <f t="shared" si="12"/>
        <v>0</v>
      </c>
      <c r="S278" s="58">
        <f>IF(R278=1,1+SUM($R$7:R277),0)</f>
        <v>0</v>
      </c>
    </row>
    <row r="279" spans="13:19" ht="12.75">
      <c r="M279" s="70">
        <f>Прайс!B296</f>
        <v>0</v>
      </c>
      <c r="N279" s="69">
        <f>Прайс!D280</f>
        <v>0</v>
      </c>
      <c r="O279" s="70">
        <f>Прайс!M280</f>
        <v>0</v>
      </c>
      <c r="P279" s="70" t="e">
        <f>O279*Прайс!#REF!</f>
        <v>#REF!</v>
      </c>
      <c r="Q279" s="70">
        <f>O279*Прайс!K274</f>
        <v>0</v>
      </c>
      <c r="R279" s="57">
        <f t="shared" si="12"/>
        <v>0</v>
      </c>
      <c r="S279" s="58">
        <f>IF(R279=1,1+SUM($R$7:R278),0)</f>
        <v>0</v>
      </c>
    </row>
    <row r="280" spans="13:19" ht="12.75">
      <c r="M280" s="70" t="str">
        <f>Прайс!B297</f>
        <v>HS049-26</v>
      </c>
      <c r="N280" s="69" t="str">
        <f>Прайс!D281</f>
        <v>Адаптер для выдвижных сетчатых корзин, металлик серебристый </v>
      </c>
      <c r="O280" s="70">
        <f>Прайс!M281</f>
        <v>0</v>
      </c>
      <c r="P280" s="70" t="e">
        <f>O280*Прайс!#REF!</f>
        <v>#REF!</v>
      </c>
      <c r="Q280" s="70">
        <f>O280*Прайс!K278</f>
        <v>0</v>
      </c>
      <c r="R280" s="57">
        <f t="shared" si="12"/>
        <v>0</v>
      </c>
      <c r="S280" s="58">
        <f>IF(R280=1,1+SUM($R$7:R279),0)</f>
        <v>0</v>
      </c>
    </row>
    <row r="281" spans="13:19" ht="12.75">
      <c r="M281" s="70">
        <f>Прайс!B298</f>
        <v>0</v>
      </c>
      <c r="N281" s="69">
        <f>Прайс!D282</f>
        <v>0</v>
      </c>
      <c r="O281" s="70">
        <f>Прайс!M282</f>
        <v>0</v>
      </c>
      <c r="P281" s="70" t="e">
        <f>O281*Прайс!#REF!</f>
        <v>#REF!</v>
      </c>
      <c r="Q281" s="70">
        <f>O281*Прайс!K276</f>
        <v>0</v>
      </c>
      <c r="R281" s="57">
        <f t="shared" si="12"/>
        <v>0</v>
      </c>
      <c r="S281" s="58">
        <f>IF(R281=1,1+SUM($R$7:R280),0)</f>
        <v>0</v>
      </c>
    </row>
    <row r="282" spans="13:19" ht="12.75">
      <c r="M282" s="70">
        <f>Прайс!B299</f>
        <v>0</v>
      </c>
      <c r="N282" s="69">
        <f>Прайс!D283</f>
        <v>0</v>
      </c>
      <c r="O282" s="70">
        <f>Прайс!M283</f>
        <v>0</v>
      </c>
      <c r="P282" s="70" t="e">
        <f>O282*Прайс!#REF!</f>
        <v>#REF!</v>
      </c>
      <c r="Q282" s="70">
        <f>O282*Прайс!K277</f>
        <v>0</v>
      </c>
      <c r="R282" s="57">
        <f t="shared" si="12"/>
        <v>0</v>
      </c>
      <c r="S282" s="58">
        <f>IF(R282=1,1+SUM($R$7:R281),0)</f>
        <v>0</v>
      </c>
    </row>
    <row r="283" spans="13:19" ht="12.75">
      <c r="M283" s="70" t="str">
        <f>Прайс!B300</f>
        <v>HS049-56</v>
      </c>
      <c r="N283" s="69" t="str">
        <f>Прайс!D284</f>
        <v>Адаптер для выдвижных сетчатых корзин, черный муар</v>
      </c>
      <c r="O283" s="70">
        <f>Прайс!M284</f>
        <v>0</v>
      </c>
      <c r="P283" s="70" t="e">
        <f>O283*Прайс!#REF!</f>
        <v>#REF!</v>
      </c>
      <c r="Q283" s="70">
        <f>O283*Прайс!K278</f>
        <v>0</v>
      </c>
      <c r="R283" s="57">
        <f t="shared" si="12"/>
        <v>0</v>
      </c>
      <c r="S283" s="58">
        <f>IF(R283=1,1+SUM($R$7:R282),0)</f>
        <v>0</v>
      </c>
    </row>
    <row r="284" spans="13:19" ht="12.75">
      <c r="M284" s="70">
        <f>Прайс!B301</f>
        <v>0</v>
      </c>
      <c r="N284" s="69">
        <f>Прайс!D285</f>
        <v>0</v>
      </c>
      <c r="O284" s="70">
        <f>Прайс!M285</f>
        <v>0</v>
      </c>
      <c r="P284" s="70" t="e">
        <f>O284*Прайс!#REF!</f>
        <v>#REF!</v>
      </c>
      <c r="Q284" s="70">
        <f>O284*Прайс!K279</f>
        <v>0</v>
      </c>
      <c r="R284" s="57">
        <f t="shared" si="12"/>
        <v>0</v>
      </c>
      <c r="S284" s="58">
        <f>IF(R284=1,1+SUM($R$7:R283),0)</f>
        <v>0</v>
      </c>
    </row>
    <row r="285" spans="13:19" ht="12.75">
      <c r="M285" s="70">
        <f>Прайс!B302</f>
        <v>0</v>
      </c>
      <c r="N285" s="69">
        <f>Прайс!D286</f>
        <v>0</v>
      </c>
      <c r="O285" s="70">
        <f>Прайс!M286</f>
        <v>0</v>
      </c>
      <c r="P285" s="70" t="e">
        <f>O285*Прайс!#REF!</f>
        <v>#REF!</v>
      </c>
      <c r="Q285" s="70">
        <f>O285*Прайс!K280</f>
        <v>0</v>
      </c>
      <c r="R285" s="57">
        <f t="shared" si="12"/>
        <v>0</v>
      </c>
      <c r="S285" s="58">
        <f>IF(R285=1,1+SUM($R$7:R284),0)</f>
        <v>0</v>
      </c>
    </row>
    <row r="286" spans="13:19" ht="12.75">
      <c r="M286" s="70" t="str">
        <f>Прайс!B303</f>
        <v>HS013-01</v>
      </c>
      <c r="N286" s="69" t="str">
        <f>Прайс!D287</f>
        <v>Ящик выдвижной 600х450х75 мм, белый </v>
      </c>
      <c r="O286" s="70">
        <f>Прайс!M287</f>
        <v>0</v>
      </c>
      <c r="P286" s="70" t="e">
        <f>O286*Прайс!#REF!</f>
        <v>#REF!</v>
      </c>
      <c r="Q286" s="70">
        <f>O286*Прайс!K287</f>
        <v>0</v>
      </c>
      <c r="R286" s="57">
        <f t="shared" si="12"/>
        <v>0</v>
      </c>
      <c r="S286" s="58">
        <f>IF(R286=1,1+SUM($R$7:R285),0)</f>
        <v>0</v>
      </c>
    </row>
    <row r="287" spans="13:19" ht="12.75">
      <c r="M287" s="70">
        <f>Прайс!B304</f>
        <v>0</v>
      </c>
      <c r="N287" s="69">
        <f>Прайс!D288</f>
        <v>0</v>
      </c>
      <c r="O287" s="70">
        <f>Прайс!M288</f>
        <v>0</v>
      </c>
      <c r="P287" s="70" t="e">
        <f>O287*Прайс!#REF!</f>
        <v>#REF!</v>
      </c>
      <c r="Q287" s="70">
        <f>O287*Прайс!K282</f>
        <v>0</v>
      </c>
      <c r="R287" s="57">
        <f t="shared" si="12"/>
        <v>0</v>
      </c>
      <c r="S287" s="58">
        <f>IF(R287=1,1+SUM($R$7:R286),0)</f>
        <v>0</v>
      </c>
    </row>
    <row r="288" spans="13:19" ht="12.75">
      <c r="M288" s="70">
        <f>Прайс!B305</f>
        <v>0</v>
      </c>
      <c r="N288" s="69">
        <f>Прайс!D289</f>
        <v>0</v>
      </c>
      <c r="O288" s="70">
        <f>Прайс!M289</f>
        <v>0</v>
      </c>
      <c r="P288" s="70" t="e">
        <f>O288*Прайс!#REF!</f>
        <v>#REF!</v>
      </c>
      <c r="Q288" s="70">
        <f>O288*Прайс!K283</f>
        <v>0</v>
      </c>
      <c r="R288" s="57">
        <f t="shared" si="12"/>
        <v>0</v>
      </c>
      <c r="S288" s="58">
        <f>IF(R288=1,1+SUM($R$7:R287),0)</f>
        <v>0</v>
      </c>
    </row>
    <row r="289" spans="13:19" ht="12.75">
      <c r="M289" s="70" t="str">
        <f>Прайс!B306</f>
        <v>HS013-26</v>
      </c>
      <c r="N289" s="69" t="str">
        <f>Прайс!D290</f>
        <v>Ящик выдвижной 600х450х75 мм, металлик серебристый </v>
      </c>
      <c r="O289" s="70">
        <f>Прайс!M290</f>
        <v>0</v>
      </c>
      <c r="P289" s="70" t="e">
        <f>O289*Прайс!#REF!</f>
        <v>#REF!</v>
      </c>
      <c r="Q289" s="70">
        <f>O289*Прайс!K287</f>
        <v>0</v>
      </c>
      <c r="R289" s="57">
        <f t="shared" si="12"/>
        <v>0</v>
      </c>
      <c r="S289" s="58">
        <f>IF(R289=1,1+SUM($R$7:R288),0)</f>
        <v>0</v>
      </c>
    </row>
    <row r="290" spans="13:19" ht="12.75">
      <c r="M290" s="70">
        <f>Прайс!B307</f>
        <v>0</v>
      </c>
      <c r="N290" s="69">
        <f>Прайс!D291</f>
        <v>0</v>
      </c>
      <c r="O290" s="70">
        <f>Прайс!M291</f>
        <v>0</v>
      </c>
      <c r="P290" s="70" t="e">
        <f>O290*Прайс!#REF!</f>
        <v>#REF!</v>
      </c>
      <c r="Q290" s="70">
        <f>O290*Прайс!K285</f>
        <v>0</v>
      </c>
      <c r="R290" s="57">
        <f t="shared" si="12"/>
        <v>0</v>
      </c>
      <c r="S290" s="58">
        <f>IF(R290=1,1+SUM($R$7:R289),0)</f>
        <v>0</v>
      </c>
    </row>
    <row r="291" spans="13:19" ht="12.75">
      <c r="M291" s="70">
        <f>Прайс!B308</f>
        <v>0</v>
      </c>
      <c r="N291" s="69">
        <f>Прайс!D292</f>
        <v>0</v>
      </c>
      <c r="O291" s="70">
        <f>Прайс!M292</f>
        <v>0</v>
      </c>
      <c r="P291" s="70" t="e">
        <f>O291*Прайс!#REF!</f>
        <v>#REF!</v>
      </c>
      <c r="Q291" s="70">
        <f>O291*Прайс!K286</f>
        <v>0</v>
      </c>
      <c r="R291" s="57">
        <f t="shared" si="12"/>
        <v>0</v>
      </c>
      <c r="S291" s="58">
        <f>IF(R291=1,1+SUM($R$7:R290),0)</f>
        <v>0</v>
      </c>
    </row>
    <row r="292" spans="13:19" ht="12.75">
      <c r="M292" s="70" t="str">
        <f>Прайс!B309</f>
        <v>HS013-56</v>
      </c>
      <c r="N292" s="69" t="str">
        <f>Прайс!D293</f>
        <v>Ящик выдвижной 600х450х75 мм, черный муар</v>
      </c>
      <c r="O292" s="70">
        <f>Прайс!M293</f>
        <v>0</v>
      </c>
      <c r="P292" s="70" t="e">
        <f>O292*Прайс!#REF!</f>
        <v>#REF!</v>
      </c>
      <c r="Q292" s="70">
        <f>O292*Прайс!K287</f>
        <v>0</v>
      </c>
      <c r="R292" s="57">
        <f t="shared" si="12"/>
        <v>0</v>
      </c>
      <c r="S292" s="58">
        <f>IF(R292=1,1+SUM($R$7:R291),0)</f>
        <v>0</v>
      </c>
    </row>
    <row r="293" spans="13:19" ht="12.75">
      <c r="M293" s="70">
        <f>Прайс!B310</f>
        <v>0</v>
      </c>
      <c r="N293" s="69">
        <f>Прайс!D294</f>
        <v>0</v>
      </c>
      <c r="O293" s="70">
        <f>Прайс!M294</f>
        <v>0</v>
      </c>
      <c r="P293" s="70" t="e">
        <f>O293*Прайс!#REF!</f>
        <v>#REF!</v>
      </c>
      <c r="Q293" s="70">
        <f>O293*Прайс!K288</f>
        <v>0</v>
      </c>
      <c r="R293" s="57">
        <f t="shared" si="12"/>
        <v>0</v>
      </c>
      <c r="S293" s="58">
        <f>IF(R293=1,1+SUM($R$7:R292),0)</f>
        <v>0</v>
      </c>
    </row>
    <row r="294" spans="13:19" ht="12.75">
      <c r="M294" s="70">
        <f>Прайс!B311</f>
        <v>0</v>
      </c>
      <c r="N294" s="69">
        <f>Прайс!D295</f>
        <v>0</v>
      </c>
      <c r="O294" s="70">
        <f>Прайс!M295</f>
        <v>0</v>
      </c>
      <c r="P294" s="70" t="e">
        <f>O294*Прайс!#REF!</f>
        <v>#REF!</v>
      </c>
      <c r="Q294" s="70">
        <f>O294*Прайс!K289</f>
        <v>0</v>
      </c>
      <c r="R294" s="57">
        <f t="shared" si="12"/>
        <v>0</v>
      </c>
      <c r="S294" s="58">
        <f>IF(R294=1,1+SUM($R$7:R293),0)</f>
        <v>0</v>
      </c>
    </row>
    <row r="295" spans="13:19" ht="12.75">
      <c r="M295" s="70" t="str">
        <f>Прайс!B312</f>
        <v>HS012-01</v>
      </c>
      <c r="N295" s="69" t="str">
        <f>Прайс!D296</f>
        <v>Ящик выдвижной 600х450х150 мм, белый </v>
      </c>
      <c r="O295" s="70">
        <f>Прайс!M296</f>
        <v>0</v>
      </c>
      <c r="P295" s="70" t="e">
        <f>O295*Прайс!#REF!</f>
        <v>#REF!</v>
      </c>
      <c r="Q295" s="70">
        <f>O295*Прайс!K296</f>
        <v>0</v>
      </c>
      <c r="R295" s="57">
        <f t="shared" si="12"/>
        <v>0</v>
      </c>
      <c r="S295" s="58">
        <f>IF(R295=1,1+SUM($R$7:R294),0)</f>
        <v>0</v>
      </c>
    </row>
    <row r="296" spans="13:19" ht="12.75">
      <c r="M296" s="70">
        <f>Прайс!B313</f>
        <v>0</v>
      </c>
      <c r="N296" s="69">
        <f>Прайс!D297</f>
        <v>0</v>
      </c>
      <c r="O296" s="70">
        <f>Прайс!M297</f>
        <v>0</v>
      </c>
      <c r="P296" s="70" t="e">
        <f>O296*Прайс!#REF!</f>
        <v>#REF!</v>
      </c>
      <c r="Q296" s="70">
        <f>O296*Прайс!K291</f>
        <v>0</v>
      </c>
      <c r="R296" s="57">
        <f t="shared" si="12"/>
        <v>0</v>
      </c>
      <c r="S296" s="58">
        <f>IF(R296=1,1+SUM($R$7:R295),0)</f>
        <v>0</v>
      </c>
    </row>
    <row r="297" spans="13:19" ht="12.75">
      <c r="M297" s="70">
        <f>Прайс!B314</f>
        <v>0</v>
      </c>
      <c r="N297" s="69">
        <f>Прайс!D298</f>
        <v>0</v>
      </c>
      <c r="O297" s="70">
        <f>Прайс!M298</f>
        <v>0</v>
      </c>
      <c r="P297" s="70" t="e">
        <f>O297*Прайс!#REF!</f>
        <v>#REF!</v>
      </c>
      <c r="Q297" s="70">
        <f>O297*Прайс!K292</f>
        <v>0</v>
      </c>
      <c r="R297" s="57">
        <f t="shared" si="12"/>
        <v>0</v>
      </c>
      <c r="S297" s="58">
        <f>IF(R297=1,1+SUM($R$7:R296),0)</f>
        <v>0</v>
      </c>
    </row>
    <row r="298" spans="13:19" ht="12.75">
      <c r="M298" s="70" t="str">
        <f>Прайс!B315</f>
        <v>HS012-26</v>
      </c>
      <c r="N298" s="69" t="str">
        <f>Прайс!D299</f>
        <v>Ящик выдвижной 600х450х150 мм, металлик серебристый </v>
      </c>
      <c r="O298" s="70">
        <f>Прайс!M299</f>
        <v>0</v>
      </c>
      <c r="P298" s="70" t="e">
        <f>O298*Прайс!#REF!</f>
        <v>#REF!</v>
      </c>
      <c r="Q298" s="70">
        <f>O298*Прайс!K296</f>
        <v>0</v>
      </c>
      <c r="R298" s="57">
        <f t="shared" si="12"/>
        <v>0</v>
      </c>
      <c r="S298" s="58">
        <f>IF(R298=1,1+SUM($R$7:R297),0)</f>
        <v>0</v>
      </c>
    </row>
    <row r="299" spans="13:19" ht="12.75">
      <c r="M299" s="70">
        <f>Прайс!B316</f>
        <v>0</v>
      </c>
      <c r="N299" s="69">
        <f>Прайс!D300</f>
        <v>0</v>
      </c>
      <c r="O299" s="70">
        <f>Прайс!M300</f>
        <v>0</v>
      </c>
      <c r="P299" s="70" t="e">
        <f>O299*Прайс!#REF!</f>
        <v>#REF!</v>
      </c>
      <c r="Q299" s="70">
        <f>O299*Прайс!K294</f>
        <v>0</v>
      </c>
      <c r="R299" s="57">
        <f t="shared" si="12"/>
        <v>0</v>
      </c>
      <c r="S299" s="58">
        <f>IF(R299=1,1+SUM($R$7:R298),0)</f>
        <v>0</v>
      </c>
    </row>
    <row r="300" spans="13:19" ht="12.75">
      <c r="M300" s="70">
        <f>Прайс!B317</f>
        <v>0</v>
      </c>
      <c r="N300" s="69">
        <f>Прайс!D301</f>
        <v>0</v>
      </c>
      <c r="O300" s="70">
        <f>Прайс!M301</f>
        <v>0</v>
      </c>
      <c r="P300" s="70" t="e">
        <f>O300*Прайс!#REF!</f>
        <v>#REF!</v>
      </c>
      <c r="Q300" s="70">
        <f>O300*Прайс!K295</f>
        <v>0</v>
      </c>
      <c r="R300" s="57">
        <f t="shared" si="12"/>
        <v>0</v>
      </c>
      <c r="S300" s="58">
        <f>IF(R300=1,1+SUM($R$7:R299),0)</f>
        <v>0</v>
      </c>
    </row>
    <row r="301" spans="13:19" ht="12.75">
      <c r="M301" s="70" t="str">
        <f>Прайс!B318</f>
        <v>HS012-56</v>
      </c>
      <c r="N301" s="69" t="str">
        <f>Прайс!D302</f>
        <v>Ящик выдвижной 600х450х150 мм, черный муар </v>
      </c>
      <c r="O301" s="70">
        <f>Прайс!M302</f>
        <v>0</v>
      </c>
      <c r="P301" s="70" t="e">
        <f>O301*Прайс!#REF!</f>
        <v>#REF!</v>
      </c>
      <c r="Q301" s="70">
        <f>O301*Прайс!K296</f>
        <v>0</v>
      </c>
      <c r="R301" s="57">
        <f t="shared" si="12"/>
        <v>0</v>
      </c>
      <c r="S301" s="58">
        <f>IF(R301=1,1+SUM($R$7:R300),0)</f>
        <v>0</v>
      </c>
    </row>
    <row r="302" spans="13:19" ht="12.75">
      <c r="M302" s="70">
        <f>Прайс!B319</f>
        <v>0</v>
      </c>
      <c r="N302" s="69">
        <f>Прайс!D303</f>
        <v>0</v>
      </c>
      <c r="O302" s="70">
        <f>Прайс!M303</f>
        <v>0</v>
      </c>
      <c r="P302" s="70" t="e">
        <f>O302*Прайс!#REF!</f>
        <v>#REF!</v>
      </c>
      <c r="Q302" s="70">
        <f>O302*Прайс!K297</f>
        <v>0</v>
      </c>
      <c r="R302" s="57">
        <f t="shared" si="12"/>
        <v>0</v>
      </c>
      <c r="S302" s="58">
        <f>IF(R302=1,1+SUM($R$7:R301),0)</f>
        <v>0</v>
      </c>
    </row>
    <row r="303" spans="13:19" ht="12.75">
      <c r="M303" s="70">
        <f>Прайс!B320</f>
        <v>0</v>
      </c>
      <c r="N303" s="69">
        <f>Прайс!D304</f>
        <v>0</v>
      </c>
      <c r="O303" s="70">
        <f>Прайс!M304</f>
        <v>0</v>
      </c>
      <c r="P303" s="70" t="e">
        <f>O303*Прайс!#REF!</f>
        <v>#REF!</v>
      </c>
      <c r="Q303" s="70">
        <f>O303*Прайс!K298</f>
        <v>0</v>
      </c>
      <c r="R303" s="57">
        <f t="shared" si="12"/>
        <v>0</v>
      </c>
      <c r="S303" s="58">
        <f>IF(R303=1,1+SUM($R$7:R302),0)</f>
        <v>0</v>
      </c>
    </row>
    <row r="304" spans="13:19" ht="12.75">
      <c r="M304" s="70" t="str">
        <f>Прайс!B321</f>
        <v>HS016-01</v>
      </c>
      <c r="N304" s="69" t="str">
        <f>Прайс!D305</f>
        <v>Вешало выдвижное для брюк 600 мм, белый </v>
      </c>
      <c r="O304" s="70">
        <f>Прайс!M305</f>
        <v>0</v>
      </c>
      <c r="P304" s="70" t="e">
        <f>O304*Прайс!#REF!</f>
        <v>#REF!</v>
      </c>
      <c r="Q304" s="70">
        <f>O304*Прайс!K305</f>
        <v>0</v>
      </c>
      <c r="R304" s="57">
        <f t="shared" si="12"/>
        <v>0</v>
      </c>
      <c r="S304" s="58">
        <f>IF(R304=1,1+SUM($R$7:R303),0)</f>
        <v>0</v>
      </c>
    </row>
    <row r="305" spans="13:19" ht="12.75">
      <c r="M305" s="70">
        <f>Прайс!B322</f>
        <v>0</v>
      </c>
      <c r="N305" s="69">
        <f>Прайс!D306</f>
        <v>0</v>
      </c>
      <c r="O305" s="70">
        <f>Прайс!M306</f>
        <v>0</v>
      </c>
      <c r="P305" s="70" t="e">
        <f>O305*Прайс!#REF!</f>
        <v>#REF!</v>
      </c>
      <c r="Q305" s="70">
        <f>O305*Прайс!K300</f>
        <v>0</v>
      </c>
      <c r="R305" s="57">
        <f t="shared" si="12"/>
        <v>0</v>
      </c>
      <c r="S305" s="58">
        <f>IF(R305=1,1+SUM($R$7:R304),0)</f>
        <v>0</v>
      </c>
    </row>
    <row r="306" spans="13:19" ht="12.75">
      <c r="M306" s="70">
        <f>Прайс!B323</f>
        <v>0</v>
      </c>
      <c r="N306" s="69">
        <f>Прайс!D307</f>
        <v>0</v>
      </c>
      <c r="O306" s="70">
        <f>Прайс!M307</f>
        <v>0</v>
      </c>
      <c r="P306" s="70" t="e">
        <f>O306*Прайс!#REF!</f>
        <v>#REF!</v>
      </c>
      <c r="Q306" s="70">
        <f>O306*Прайс!K301</f>
        <v>0</v>
      </c>
      <c r="R306" s="57">
        <f t="shared" si="12"/>
        <v>0</v>
      </c>
      <c r="S306" s="58">
        <f>IF(R306=1,1+SUM($R$7:R305),0)</f>
        <v>0</v>
      </c>
    </row>
    <row r="307" spans="13:19" ht="12.75">
      <c r="M307" s="70" t="str">
        <f>Прайс!B324</f>
        <v>HS016-26</v>
      </c>
      <c r="N307" s="69" t="str">
        <f>Прайс!D308</f>
        <v>Вешало выдвижное для брюк 600 мм, металлик серебристый </v>
      </c>
      <c r="O307" s="70">
        <f>Прайс!M308</f>
        <v>0</v>
      </c>
      <c r="P307" s="70" t="e">
        <f>O307*Прайс!#REF!</f>
        <v>#REF!</v>
      </c>
      <c r="Q307" s="70">
        <f>O307*Прайс!K305</f>
        <v>0</v>
      </c>
      <c r="R307" s="57">
        <f t="shared" si="12"/>
        <v>0</v>
      </c>
      <c r="S307" s="58">
        <f>IF(R307=1,1+SUM($R$7:R306),0)</f>
        <v>0</v>
      </c>
    </row>
    <row r="308" spans="13:19" ht="12.75">
      <c r="M308" s="70">
        <f>Прайс!B325</f>
        <v>0</v>
      </c>
      <c r="N308" s="69">
        <f>Прайс!D309</f>
        <v>0</v>
      </c>
      <c r="O308" s="70">
        <f>Прайс!M309</f>
        <v>0</v>
      </c>
      <c r="P308" s="70" t="e">
        <f>O308*Прайс!#REF!</f>
        <v>#REF!</v>
      </c>
      <c r="Q308" s="70">
        <f>O308*Прайс!K303</f>
        <v>0</v>
      </c>
      <c r="R308" s="57">
        <f t="shared" si="12"/>
        <v>0</v>
      </c>
      <c r="S308" s="58">
        <f>IF(R308=1,1+SUM($R$7:R307),0)</f>
        <v>0</v>
      </c>
    </row>
    <row r="309" spans="13:19" ht="12.75">
      <c r="M309" s="70">
        <f>Прайс!B326</f>
        <v>0</v>
      </c>
      <c r="N309" s="69">
        <f>Прайс!D310</f>
        <v>0</v>
      </c>
      <c r="O309" s="70">
        <f>Прайс!M310</f>
        <v>0</v>
      </c>
      <c r="P309" s="70" t="e">
        <f>O309*Прайс!#REF!</f>
        <v>#REF!</v>
      </c>
      <c r="Q309" s="70">
        <f>O309*Прайс!K304</f>
        <v>0</v>
      </c>
      <c r="R309" s="57">
        <f t="shared" si="12"/>
        <v>0</v>
      </c>
      <c r="S309" s="58">
        <f>IF(R309=1,1+SUM($R$7:R308),0)</f>
        <v>0</v>
      </c>
    </row>
    <row r="310" spans="13:19" ht="12.75">
      <c r="M310" s="70" t="str">
        <f>Прайс!B327</f>
        <v>HS016-56</v>
      </c>
      <c r="N310" s="69" t="str">
        <f>Прайс!D311</f>
        <v>Вешало выдвижное для брюк 600 мм, черный муар</v>
      </c>
      <c r="O310" s="70">
        <f>Прайс!M311</f>
        <v>0</v>
      </c>
      <c r="P310" s="70" t="e">
        <f>O310*Прайс!#REF!</f>
        <v>#REF!</v>
      </c>
      <c r="Q310" s="70">
        <f>O310*Прайс!K305</f>
        <v>0</v>
      </c>
      <c r="R310" s="57">
        <f t="shared" si="12"/>
        <v>0</v>
      </c>
      <c r="S310" s="58">
        <f>IF(R310=1,1+SUM($R$7:R309),0)</f>
        <v>0</v>
      </c>
    </row>
    <row r="311" spans="13:19" ht="12.75">
      <c r="M311" s="70">
        <f>Прайс!B328</f>
        <v>0</v>
      </c>
      <c r="N311" s="69">
        <f>Прайс!D312</f>
        <v>0</v>
      </c>
      <c r="O311" s="70">
        <f>Прайс!M312</f>
        <v>0</v>
      </c>
      <c r="P311" s="70" t="e">
        <f>O311*Прайс!#REF!</f>
        <v>#REF!</v>
      </c>
      <c r="Q311" s="70">
        <f>O311*Прайс!K306</f>
        <v>0</v>
      </c>
      <c r="R311" s="57">
        <f t="shared" si="12"/>
        <v>0</v>
      </c>
      <c r="S311" s="58">
        <f>IF(R311=1,1+SUM($R$7:R310),0)</f>
        <v>0</v>
      </c>
    </row>
    <row r="312" spans="13:19" ht="12.75">
      <c r="M312" s="70">
        <f>Прайс!B329</f>
        <v>0</v>
      </c>
      <c r="N312" s="69">
        <f>Прайс!D313</f>
        <v>0</v>
      </c>
      <c r="O312" s="70">
        <f>Прайс!M313</f>
        <v>0</v>
      </c>
      <c r="P312" s="70" t="e">
        <f>O312*Прайс!#REF!</f>
        <v>#REF!</v>
      </c>
      <c r="Q312" s="70">
        <f>O312*Прайс!K307</f>
        <v>0</v>
      </c>
      <c r="R312" s="57">
        <f t="shared" si="12"/>
        <v>0</v>
      </c>
      <c r="S312" s="58">
        <f>IF(R312=1,1+SUM($R$7:R311),0)</f>
        <v>0</v>
      </c>
    </row>
    <row r="313" spans="13:19" ht="12.75">
      <c r="M313" s="70" t="str">
        <f>Прайс!B330</f>
        <v>HS017-01</v>
      </c>
      <c r="N313" s="69" t="str">
        <f>Прайс!D314</f>
        <v>Полочка обувная 600 мм выдвижная, белый </v>
      </c>
      <c r="O313" s="70">
        <f>Прайс!M314</f>
        <v>0</v>
      </c>
      <c r="P313" s="70" t="e">
        <f>O313*Прайс!#REF!</f>
        <v>#REF!</v>
      </c>
      <c r="Q313" s="70">
        <f>O313*Прайс!K314</f>
        <v>0</v>
      </c>
      <c r="R313" s="57">
        <f t="shared" si="12"/>
        <v>0</v>
      </c>
      <c r="S313" s="58">
        <f>IF(R313=1,1+SUM($R$7:R312),0)</f>
        <v>0</v>
      </c>
    </row>
    <row r="314" spans="13:19" ht="12.75">
      <c r="M314" s="70">
        <f>Прайс!B331</f>
        <v>0</v>
      </c>
      <c r="N314" s="69">
        <f>Прайс!D315</f>
        <v>0</v>
      </c>
      <c r="O314" s="70">
        <f>Прайс!M315</f>
        <v>0</v>
      </c>
      <c r="P314" s="70" t="e">
        <f>O314*Прайс!#REF!</f>
        <v>#REF!</v>
      </c>
      <c r="Q314" s="70">
        <f>O314*Прайс!K309</f>
        <v>0</v>
      </c>
      <c r="R314" s="57">
        <f t="shared" si="12"/>
        <v>0</v>
      </c>
      <c r="S314" s="58">
        <f>IF(R314=1,1+SUM($R$7:R313),0)</f>
        <v>0</v>
      </c>
    </row>
    <row r="315" spans="13:19" ht="12.75">
      <c r="M315" s="70" t="e">
        <f>Прайс!#REF!</f>
        <v>#REF!</v>
      </c>
      <c r="N315" s="69">
        <f>Прайс!D316</f>
        <v>0</v>
      </c>
      <c r="O315" s="70">
        <f>Прайс!M316</f>
        <v>0</v>
      </c>
      <c r="P315" s="70" t="e">
        <f>O315*Прайс!#REF!</f>
        <v>#REF!</v>
      </c>
      <c r="Q315" s="70">
        <f>O315*Прайс!K310</f>
        <v>0</v>
      </c>
      <c r="R315" s="57">
        <f t="shared" si="12"/>
        <v>0</v>
      </c>
      <c r="S315" s="58">
        <f>IF(R315=1,1+SUM($R$7:R314),0)</f>
        <v>0</v>
      </c>
    </row>
    <row r="316" spans="13:19" ht="12.75">
      <c r="M316" s="70" t="e">
        <f>Прайс!#REF!</f>
        <v>#REF!</v>
      </c>
      <c r="N316" s="69" t="str">
        <f>Прайс!D317</f>
        <v>Полочка обувная 600 мм выдвижная, металлик серебристый </v>
      </c>
      <c r="O316" s="70">
        <f>Прайс!M317</f>
        <v>0</v>
      </c>
      <c r="P316" s="70" t="e">
        <f>O316*Прайс!#REF!</f>
        <v>#REF!</v>
      </c>
      <c r="Q316" s="70">
        <f>O316*Прайс!K314</f>
        <v>0</v>
      </c>
      <c r="R316" s="57">
        <f t="shared" si="12"/>
        <v>0</v>
      </c>
      <c r="S316" s="58">
        <f>IF(R316=1,1+SUM($R$7:R315),0)</f>
        <v>0</v>
      </c>
    </row>
    <row r="317" spans="13:19" ht="12.75">
      <c r="M317" s="70">
        <f>Прайс!B332</f>
        <v>0</v>
      </c>
      <c r="N317" s="69">
        <f>Прайс!D318</f>
        <v>0</v>
      </c>
      <c r="O317" s="70">
        <f>Прайс!M318</f>
        <v>0</v>
      </c>
      <c r="P317" s="70" t="e">
        <f>O317*Прайс!#REF!</f>
        <v>#REF!</v>
      </c>
      <c r="Q317" s="70">
        <f>O317*Прайс!K312</f>
        <v>0</v>
      </c>
      <c r="R317" s="57">
        <f t="shared" si="12"/>
        <v>0</v>
      </c>
      <c r="S317" s="58">
        <f>IF(R317=1,1+SUM($R$7:R316),0)</f>
        <v>0</v>
      </c>
    </row>
    <row r="318" spans="13:19" ht="12.75">
      <c r="M318" s="70">
        <f>Прайс!B333</f>
        <v>0</v>
      </c>
      <c r="N318" s="69">
        <f>Прайс!D319</f>
        <v>0</v>
      </c>
      <c r="O318" s="70">
        <f>Прайс!M319</f>
        <v>0</v>
      </c>
      <c r="P318" s="70" t="e">
        <f>O318*Прайс!#REF!</f>
        <v>#REF!</v>
      </c>
      <c r="Q318" s="70">
        <f>O318*Прайс!K313</f>
        <v>0</v>
      </c>
      <c r="R318" s="57">
        <f t="shared" si="12"/>
        <v>0</v>
      </c>
      <c r="S318" s="58">
        <f>IF(R318=1,1+SUM($R$7:R317),0)</f>
        <v>0</v>
      </c>
    </row>
    <row r="319" spans="13:19" ht="12.75">
      <c r="M319" s="70" t="str">
        <f>Прайс!B334</f>
        <v>HS017-56</v>
      </c>
      <c r="N319" s="69" t="str">
        <f>Прайс!D320</f>
        <v>Полочка обувная 600 мм выдвижная, черный муар</v>
      </c>
      <c r="O319" s="70">
        <f>Прайс!M320</f>
        <v>0</v>
      </c>
      <c r="P319" s="70" t="e">
        <f>O319*Прайс!#REF!</f>
        <v>#REF!</v>
      </c>
      <c r="Q319" s="70">
        <f>O319*Прайс!K314</f>
        <v>0</v>
      </c>
      <c r="R319" s="57">
        <f t="shared" si="12"/>
        <v>0</v>
      </c>
      <c r="S319" s="58">
        <f>IF(R319=1,1+SUM($R$7:R318),0)</f>
        <v>0</v>
      </c>
    </row>
    <row r="320" spans="13:19" ht="12.75">
      <c r="M320" s="70">
        <f>Прайс!B335</f>
        <v>0</v>
      </c>
      <c r="N320" s="69">
        <f>Прайс!D321</f>
        <v>0</v>
      </c>
      <c r="O320" s="70">
        <f>Прайс!M321</f>
        <v>0</v>
      </c>
      <c r="P320" s="70" t="e">
        <f>O320*Прайс!#REF!</f>
        <v>#REF!</v>
      </c>
      <c r="Q320" s="70">
        <f>O320*Прайс!K315</f>
        <v>0</v>
      </c>
      <c r="R320" s="57">
        <f t="shared" si="12"/>
        <v>0</v>
      </c>
      <c r="S320" s="58">
        <f>IF(R320=1,1+SUM($R$7:R319),0)</f>
        <v>0</v>
      </c>
    </row>
    <row r="321" spans="13:19" ht="12.75">
      <c r="M321" s="70">
        <f>Прайс!B336</f>
        <v>0</v>
      </c>
      <c r="N321" s="69">
        <f>Прайс!D322</f>
        <v>0</v>
      </c>
      <c r="O321" s="70">
        <f>Прайс!M322</f>
        <v>0</v>
      </c>
      <c r="P321" s="70" t="e">
        <f>O321*Прайс!#REF!</f>
        <v>#REF!</v>
      </c>
      <c r="Q321" s="70">
        <f>O321*Прайс!K316</f>
        <v>0</v>
      </c>
      <c r="R321" s="57">
        <f t="shared" si="12"/>
        <v>0</v>
      </c>
      <c r="S321" s="58">
        <f>IF(R321=1,1+SUM($R$7:R320),0)</f>
        <v>0</v>
      </c>
    </row>
    <row r="322" spans="13:19" ht="12.75">
      <c r="M322" s="70" t="str">
        <f>Прайс!B337</f>
        <v>HS020-01</v>
      </c>
      <c r="N322" s="69" t="str">
        <f>Прайс!D323</f>
        <v>Вешало на кронштейн,      белый </v>
      </c>
      <c r="O322" s="70">
        <f>Прайс!M323</f>
        <v>0</v>
      </c>
      <c r="P322" s="70" t="e">
        <f>O322*Прайс!#REF!</f>
        <v>#REF!</v>
      </c>
      <c r="Q322" s="70">
        <f>O322*Прайс!K323</f>
        <v>0</v>
      </c>
      <c r="R322" s="57">
        <f t="shared" si="12"/>
        <v>0</v>
      </c>
      <c r="S322" s="58">
        <f>IF(R322=1,1+SUM($R$7:R321),0)</f>
        <v>0</v>
      </c>
    </row>
    <row r="323" spans="13:19" ht="12.75">
      <c r="M323" s="70">
        <f>Прайс!B338</f>
        <v>0</v>
      </c>
      <c r="N323" s="69">
        <f>Прайс!D324</f>
        <v>0</v>
      </c>
      <c r="O323" s="70">
        <f>Прайс!M324</f>
        <v>0</v>
      </c>
      <c r="P323" s="70" t="e">
        <f>O323*Прайс!#REF!</f>
        <v>#REF!</v>
      </c>
      <c r="Q323" s="70">
        <f>O323*Прайс!K318</f>
        <v>0</v>
      </c>
      <c r="R323" s="57">
        <f t="shared" si="12"/>
        <v>0</v>
      </c>
      <c r="S323" s="58">
        <f>IF(R323=1,1+SUM($R$7:R322),0)</f>
        <v>0</v>
      </c>
    </row>
    <row r="324" spans="13:19" ht="12.75">
      <c r="M324" s="70">
        <f>Прайс!B339</f>
        <v>0</v>
      </c>
      <c r="N324" s="69">
        <f>Прайс!D325</f>
        <v>0</v>
      </c>
      <c r="O324" s="70">
        <f>Прайс!M325</f>
        <v>0</v>
      </c>
      <c r="P324" s="70" t="e">
        <f>O324*Прайс!#REF!</f>
        <v>#REF!</v>
      </c>
      <c r="Q324" s="70">
        <f>O324*Прайс!K319</f>
        <v>0</v>
      </c>
      <c r="R324" s="57">
        <f t="shared" si="12"/>
        <v>0</v>
      </c>
      <c r="S324" s="58">
        <f>IF(R324=1,1+SUM($R$7:R323),0)</f>
        <v>0</v>
      </c>
    </row>
    <row r="325" spans="13:19" ht="12.75">
      <c r="M325" s="70" t="str">
        <f>Прайс!B340</f>
        <v>HS020-26</v>
      </c>
      <c r="N325" s="69" t="str">
        <f>Прайс!D326</f>
        <v>Вешало на кронштейн, металлик серебристый </v>
      </c>
      <c r="O325" s="70">
        <f>Прайс!M326</f>
        <v>0</v>
      </c>
      <c r="P325" s="70" t="e">
        <f>O325*Прайс!#REF!</f>
        <v>#REF!</v>
      </c>
      <c r="Q325" s="70">
        <f>O325*Прайс!K323</f>
        <v>0</v>
      </c>
      <c r="R325" s="57">
        <f t="shared" si="12"/>
        <v>0</v>
      </c>
      <c r="S325" s="58">
        <f>IF(R325=1,1+SUM($R$7:R324),0)</f>
        <v>0</v>
      </c>
    </row>
    <row r="326" spans="13:19" ht="12.75">
      <c r="M326" s="70">
        <f>Прайс!B341</f>
        <v>0</v>
      </c>
      <c r="N326" s="69">
        <f>Прайс!D327</f>
        <v>0</v>
      </c>
      <c r="O326" s="70">
        <f>Прайс!M327</f>
        <v>0</v>
      </c>
      <c r="P326" s="70" t="e">
        <f>O326*Прайс!#REF!</f>
        <v>#REF!</v>
      </c>
      <c r="Q326" s="70">
        <f>O326*Прайс!K321</f>
        <v>0</v>
      </c>
      <c r="R326" s="57">
        <f t="shared" si="12"/>
        <v>0</v>
      </c>
      <c r="S326" s="58">
        <f>IF(R326=1,1+SUM($R$7:R325),0)</f>
        <v>0</v>
      </c>
    </row>
    <row r="327" spans="13:19" ht="12.75">
      <c r="M327" s="70">
        <f>Прайс!B342</f>
        <v>0</v>
      </c>
      <c r="N327" s="69">
        <f>Прайс!D328</f>
        <v>0</v>
      </c>
      <c r="O327" s="70">
        <f>Прайс!M328</f>
        <v>0</v>
      </c>
      <c r="P327" s="70" t="e">
        <f>O327*Прайс!#REF!</f>
        <v>#REF!</v>
      </c>
      <c r="Q327" s="70">
        <f>O327*Прайс!K322</f>
        <v>0</v>
      </c>
      <c r="R327" s="57">
        <f t="shared" si="12"/>
        <v>0</v>
      </c>
      <c r="S327" s="58">
        <f>IF(R327=1,1+SUM($R$7:R326),0)</f>
        <v>0</v>
      </c>
    </row>
    <row r="328" spans="13:19" ht="12.75">
      <c r="M328" s="70" t="str">
        <f>Прайс!B343</f>
        <v>HS020-56</v>
      </c>
      <c r="N328" s="69" t="str">
        <f>Прайс!D329</f>
        <v>Вешало на кронштейн, черный муар</v>
      </c>
      <c r="O328" s="70">
        <f>Прайс!M329</f>
        <v>0</v>
      </c>
      <c r="P328" s="70" t="e">
        <f>O328*Прайс!#REF!</f>
        <v>#REF!</v>
      </c>
      <c r="Q328" s="70">
        <f>O328*Прайс!K323</f>
        <v>0</v>
      </c>
      <c r="R328" s="57">
        <f t="shared" si="12"/>
        <v>0</v>
      </c>
      <c r="S328" s="58">
        <f>IF(R328=1,1+SUM($R$7:R327),0)</f>
        <v>0</v>
      </c>
    </row>
    <row r="329" spans="13:19" ht="12.75">
      <c r="M329" s="70">
        <f>Прайс!B344</f>
        <v>0</v>
      </c>
      <c r="N329" s="69">
        <f>Прайс!D330</f>
        <v>0</v>
      </c>
      <c r="O329" s="70">
        <f>Прайс!M330</f>
        <v>0</v>
      </c>
      <c r="P329" s="70" t="e">
        <f>O329*Прайс!#REF!</f>
        <v>#REF!</v>
      </c>
      <c r="Q329" s="70">
        <f>O329*Прайс!K324</f>
        <v>0</v>
      </c>
      <c r="R329" s="57">
        <f t="shared" si="12"/>
        <v>0</v>
      </c>
      <c r="S329" s="58">
        <f>IF(R329=1,1+SUM($R$7:R328),0)</f>
        <v>0</v>
      </c>
    </row>
    <row r="330" spans="13:19" ht="12.75">
      <c r="M330" s="70">
        <f>Прайс!B345</f>
        <v>0</v>
      </c>
      <c r="N330" s="69">
        <f>Прайс!D331</f>
        <v>0</v>
      </c>
      <c r="O330" s="70">
        <f>Прайс!M331</f>
        <v>0</v>
      </c>
      <c r="P330" s="70" t="e">
        <f>O330*Прайс!#REF!</f>
        <v>#REF!</v>
      </c>
      <c r="Q330" s="70">
        <f>O330*Прайс!K325</f>
        <v>0</v>
      </c>
      <c r="R330" s="57">
        <f t="shared" si="12"/>
        <v>0</v>
      </c>
      <c r="S330" s="58">
        <f>IF(R330=1,1+SUM($R$7:R329),0)</f>
        <v>0</v>
      </c>
    </row>
    <row r="331" spans="13:19" ht="12.75">
      <c r="M331" s="70">
        <f>Прайс!B346</f>
        <v>0</v>
      </c>
      <c r="N331" s="69" t="e">
        <f>Прайс!#REF!</f>
        <v>#REF!</v>
      </c>
      <c r="O331" s="70" t="e">
        <f>Прайс!#REF!</f>
        <v>#REF!</v>
      </c>
      <c r="P331" s="70" t="e">
        <f>O331*Прайс!#REF!</f>
        <v>#REF!</v>
      </c>
      <c r="Q331" s="70" t="e">
        <f>O331*Прайс!K326</f>
        <v>#REF!</v>
      </c>
      <c r="R331" s="57" t="e">
        <f t="shared" si="12"/>
        <v>#REF!</v>
      </c>
      <c r="S331" s="58" t="e">
        <f>IF(R331=1,1+SUM($R$7:R330),0)</f>
        <v>#REF!</v>
      </c>
    </row>
    <row r="332" spans="13:19" ht="12.75">
      <c r="M332" s="70">
        <f>Прайс!B347</f>
        <v>0</v>
      </c>
      <c r="N332" s="69" t="e">
        <f>Прайс!#REF!</f>
        <v>#REF!</v>
      </c>
      <c r="O332" s="70" t="e">
        <f>Прайс!#REF!</f>
        <v>#REF!</v>
      </c>
      <c r="P332" s="70" t="e">
        <f>O332*Прайс!#REF!</f>
        <v>#REF!</v>
      </c>
      <c r="Q332" s="70" t="e">
        <f>O332*Прайс!K327</f>
        <v>#REF!</v>
      </c>
      <c r="R332" s="57" t="e">
        <f t="shared" si="12"/>
        <v>#REF!</v>
      </c>
      <c r="S332" s="58" t="e">
        <f>IF(R332=1,1+SUM($R$7:R331),0)</f>
        <v>#REF!</v>
      </c>
    </row>
    <row r="333" spans="13:19" ht="12.75">
      <c r="M333" s="70">
        <f>Прайс!B348</f>
        <v>0</v>
      </c>
      <c r="R333" s="57"/>
      <c r="S333" s="58"/>
    </row>
    <row r="334" spans="13:19" ht="12.75">
      <c r="M334" s="70">
        <f>Прайс!B349</f>
        <v>0</v>
      </c>
      <c r="R334" s="57"/>
      <c r="S334" s="58"/>
    </row>
    <row r="335" spans="13:19" ht="12.75">
      <c r="M335" s="70" t="str">
        <f>Прайс!B350</f>
        <v>HS023-01</v>
      </c>
      <c r="N335" s="69" t="str">
        <f>Прайс!D334</f>
        <v>Панель монтажная 600х450 мм, белый </v>
      </c>
      <c r="O335" s="70">
        <f>Прайс!M334</f>
        <v>0</v>
      </c>
      <c r="P335" s="70" t="e">
        <f>O335*Прайс!#REF!</f>
        <v>#REF!</v>
      </c>
      <c r="Q335" s="70">
        <f>O335*Прайс!K334</f>
        <v>0</v>
      </c>
      <c r="R335" s="57">
        <f aca="true" t="shared" si="13" ref="R335:R397">IF(O335&gt;0,1,0)</f>
        <v>0</v>
      </c>
      <c r="S335" s="58">
        <f>IF(R335=1,1+SUM($R$7:R334),0)</f>
        <v>0</v>
      </c>
    </row>
    <row r="336" spans="13:19" ht="12.75">
      <c r="M336" s="70">
        <f>Прайс!B351</f>
        <v>0</v>
      </c>
      <c r="N336" s="69">
        <f>Прайс!D335</f>
        <v>0</v>
      </c>
      <c r="O336" s="70">
        <f>Прайс!M335</f>
        <v>0</v>
      </c>
      <c r="P336" s="70" t="e">
        <f>O336*Прайс!#REF!</f>
        <v>#REF!</v>
      </c>
      <c r="Q336" s="70">
        <f>O336*Прайс!K331</f>
        <v>0</v>
      </c>
      <c r="R336" s="57">
        <f t="shared" si="13"/>
        <v>0</v>
      </c>
      <c r="S336" s="58">
        <f>IF(R336=1,1+SUM($R$7:R335),0)</f>
        <v>0</v>
      </c>
    </row>
    <row r="337" spans="13:19" ht="12.75">
      <c r="M337" s="70">
        <f>Прайс!B352</f>
        <v>0</v>
      </c>
      <c r="N337" s="69">
        <f>Прайс!D336</f>
        <v>0</v>
      </c>
      <c r="O337" s="70">
        <f>Прайс!M336</f>
        <v>0</v>
      </c>
      <c r="P337" s="70" t="e">
        <f>O337*Прайс!#REF!</f>
        <v>#REF!</v>
      </c>
      <c r="Q337" s="70" t="e">
        <f>O337*Прайс!#REF!</f>
        <v>#REF!</v>
      </c>
      <c r="R337" s="57">
        <f t="shared" si="13"/>
        <v>0</v>
      </c>
      <c r="S337" s="58">
        <f>IF(R337=1,1+SUM($R$7:R336),0)</f>
        <v>0</v>
      </c>
    </row>
    <row r="338" spans="13:19" ht="12.75">
      <c r="M338" s="70" t="str">
        <f>Прайс!B353</f>
        <v>HS023-26</v>
      </c>
      <c r="N338" s="69" t="str">
        <f>Прайс!D337</f>
        <v>Панель монтажная 600х450 мм, металлик серебристый  </v>
      </c>
      <c r="O338" s="70">
        <f>Прайс!M337</f>
        <v>0</v>
      </c>
      <c r="P338" s="70" t="e">
        <f>O338*Прайс!#REF!</f>
        <v>#REF!</v>
      </c>
      <c r="Q338" s="70">
        <f>O338*Прайс!K334</f>
        <v>0</v>
      </c>
      <c r="R338" s="57">
        <f t="shared" si="13"/>
        <v>0</v>
      </c>
      <c r="S338" s="58">
        <f>IF(R338=1,1+SUM($R$7:R337),0)</f>
        <v>0</v>
      </c>
    </row>
    <row r="339" spans="13:19" ht="12.75">
      <c r="M339" s="70">
        <f>Прайс!B354</f>
        <v>0</v>
      </c>
      <c r="N339" s="69">
        <f>Прайс!D338</f>
        <v>0</v>
      </c>
      <c r="O339" s="70">
        <f>Прайс!M338</f>
        <v>0</v>
      </c>
      <c r="P339" s="70" t="e">
        <f>O339*Прайс!#REF!</f>
        <v>#REF!</v>
      </c>
      <c r="Q339" s="70">
        <f>O339*Прайс!K332</f>
        <v>0</v>
      </c>
      <c r="R339" s="57">
        <f t="shared" si="13"/>
        <v>0</v>
      </c>
      <c r="S339" s="58">
        <f>IF(R339=1,1+SUM($R$7:R338),0)</f>
        <v>0</v>
      </c>
    </row>
    <row r="340" spans="13:19" ht="12.75">
      <c r="M340" s="70">
        <f>Прайс!B355</f>
        <v>0</v>
      </c>
      <c r="N340" s="69">
        <f>Прайс!D339</f>
        <v>0</v>
      </c>
      <c r="O340" s="70">
        <f>Прайс!M339</f>
        <v>0</v>
      </c>
      <c r="P340" s="70" t="e">
        <f>O340*Прайс!#REF!</f>
        <v>#REF!</v>
      </c>
      <c r="Q340" s="70">
        <v>0</v>
      </c>
      <c r="R340" s="57">
        <f t="shared" si="13"/>
        <v>0</v>
      </c>
      <c r="S340" s="58">
        <f>IF(R340=1,1+SUM($R$7:R339),0)</f>
        <v>0</v>
      </c>
    </row>
    <row r="341" spans="13:19" ht="12.75">
      <c r="M341" s="70" t="str">
        <f>Прайс!B356</f>
        <v>HS023-56</v>
      </c>
      <c r="N341" s="69" t="str">
        <f>Прайс!D340</f>
        <v>Панель монтажная 600х450 мм, черный муар</v>
      </c>
      <c r="O341" s="70">
        <f>Прайс!M340</f>
        <v>0</v>
      </c>
      <c r="P341" s="70" t="e">
        <f>O341*Прайс!#REF!</f>
        <v>#REF!</v>
      </c>
      <c r="Q341" s="70">
        <f>O341*Прайс!K334</f>
        <v>0</v>
      </c>
      <c r="R341" s="57">
        <f t="shared" si="13"/>
        <v>0</v>
      </c>
      <c r="S341" s="58">
        <f>IF(R341=1,1+SUM($R$7:R340),0)</f>
        <v>0</v>
      </c>
    </row>
    <row r="342" spans="13:19" ht="12.75">
      <c r="M342" s="70">
        <f>Прайс!B357</f>
        <v>0</v>
      </c>
      <c r="N342" s="69">
        <f>Прайс!D341</f>
        <v>0</v>
      </c>
      <c r="O342" s="70">
        <f>Прайс!M341</f>
        <v>0</v>
      </c>
      <c r="P342" s="70" t="e">
        <f>O342*Прайс!#REF!</f>
        <v>#REF!</v>
      </c>
      <c r="Q342" s="70">
        <f>O342*Прайс!K335</f>
        <v>0</v>
      </c>
      <c r="R342" s="57">
        <f t="shared" si="13"/>
        <v>0</v>
      </c>
      <c r="S342" s="58">
        <f>IF(R342=1,1+SUM($R$7:R341),0)</f>
        <v>0</v>
      </c>
    </row>
    <row r="343" spans="13:19" ht="12.75">
      <c r="M343" s="70">
        <f>Прайс!B358</f>
        <v>0</v>
      </c>
      <c r="N343" s="69">
        <f>Прайс!D342</f>
        <v>0</v>
      </c>
      <c r="O343" s="70">
        <f>Прайс!M342</f>
        <v>0</v>
      </c>
      <c r="P343" s="70" t="e">
        <f>O343*Прайс!#REF!</f>
        <v>#REF!</v>
      </c>
      <c r="Q343" s="70">
        <f>O343*Прайс!K336</f>
        <v>0</v>
      </c>
      <c r="R343" s="57">
        <f t="shared" si="13"/>
        <v>0</v>
      </c>
      <c r="S343" s="58">
        <f>IF(R343=1,1+SUM($R$7:R342),0)</f>
        <v>0</v>
      </c>
    </row>
    <row r="344" spans="13:19" ht="12.75">
      <c r="M344" s="70" t="str">
        <f>Прайс!B359</f>
        <v>HS024-01</v>
      </c>
      <c r="N344" s="69" t="str">
        <f>Прайс!D343</f>
        <v>Панель с крючками (W=230, 6 крючков S=38мм), белый </v>
      </c>
      <c r="O344" s="70">
        <f>Прайс!M343</f>
        <v>0</v>
      </c>
      <c r="P344" s="70" t="e">
        <f>O344*Прайс!#REF!</f>
        <v>#REF!</v>
      </c>
      <c r="Q344" s="70">
        <f>O344*Прайс!K343</f>
        <v>0</v>
      </c>
      <c r="R344" s="57">
        <f t="shared" si="13"/>
        <v>0</v>
      </c>
      <c r="S344" s="58">
        <f>IF(R344=1,1+SUM($R$7:R343),0)</f>
        <v>0</v>
      </c>
    </row>
    <row r="345" spans="13:19" ht="12.75">
      <c r="M345" s="70">
        <f>Прайс!B360</f>
        <v>0</v>
      </c>
      <c r="N345" s="69">
        <f>Прайс!D344</f>
        <v>0</v>
      </c>
      <c r="O345" s="70">
        <f>Прайс!M344</f>
        <v>0</v>
      </c>
      <c r="P345" s="70" t="e">
        <f>O345*Прайс!#REF!</f>
        <v>#REF!</v>
      </c>
      <c r="Q345" s="70">
        <f>O345*Прайс!K338</f>
        <v>0</v>
      </c>
      <c r="R345" s="57">
        <f t="shared" si="13"/>
        <v>0</v>
      </c>
      <c r="S345" s="58">
        <f>IF(R345=1,1+SUM($R$7:R344),0)</f>
        <v>0</v>
      </c>
    </row>
    <row r="346" spans="13:19" ht="12.75">
      <c r="M346" s="70">
        <f>Прайс!B361</f>
        <v>0</v>
      </c>
      <c r="N346" s="69">
        <f>Прайс!D345</f>
        <v>0</v>
      </c>
      <c r="O346" s="70">
        <f>Прайс!M345</f>
        <v>0</v>
      </c>
      <c r="P346" s="70" t="e">
        <f>O346*Прайс!#REF!</f>
        <v>#REF!</v>
      </c>
      <c r="Q346" s="70">
        <f>O346*Прайс!K339</f>
        <v>0</v>
      </c>
      <c r="R346" s="57">
        <f t="shared" si="13"/>
        <v>0</v>
      </c>
      <c r="S346" s="58">
        <f>IF(R346=1,1+SUM($R$7:R345),0)</f>
        <v>0</v>
      </c>
    </row>
    <row r="347" spans="13:19" ht="12.75">
      <c r="M347" s="70" t="str">
        <f>Прайс!B362</f>
        <v>HS024-26</v>
      </c>
      <c r="N347" s="69" t="str">
        <f>Прайс!D346</f>
        <v>Панель с крючками (W=230, 6 крючков S=38мм), металлик серебристый </v>
      </c>
      <c r="O347" s="70">
        <f>Прайс!M346</f>
        <v>0</v>
      </c>
      <c r="P347" s="70" t="e">
        <f>O347*Прайс!#REF!</f>
        <v>#REF!</v>
      </c>
      <c r="Q347" s="70">
        <f>O347*Прайс!K343</f>
        <v>0</v>
      </c>
      <c r="R347" s="57">
        <f t="shared" si="13"/>
        <v>0</v>
      </c>
      <c r="S347" s="58">
        <f>IF(R347=1,1+SUM($R$7:R346),0)</f>
        <v>0</v>
      </c>
    </row>
    <row r="348" spans="13:19" ht="12.75">
      <c r="M348" s="70">
        <f>Прайс!B363</f>
        <v>0</v>
      </c>
      <c r="N348" s="69">
        <f>Прайс!D347</f>
        <v>0</v>
      </c>
      <c r="O348" s="70">
        <f>Прайс!M347</f>
        <v>0</v>
      </c>
      <c r="P348" s="70" t="e">
        <f>O348*Прайс!#REF!</f>
        <v>#REF!</v>
      </c>
      <c r="Q348" s="70">
        <f>O348*Прайс!K341</f>
        <v>0</v>
      </c>
      <c r="R348" s="57">
        <f t="shared" si="13"/>
        <v>0</v>
      </c>
      <c r="S348" s="58">
        <f>IF(R348=1,1+SUM($R$7:R347),0)</f>
        <v>0</v>
      </c>
    </row>
    <row r="349" spans="13:19" ht="12.75">
      <c r="M349" s="70">
        <f>Прайс!B364</f>
        <v>0</v>
      </c>
      <c r="N349" s="69">
        <f>Прайс!D348</f>
        <v>0</v>
      </c>
      <c r="O349" s="70">
        <f>Прайс!M348</f>
        <v>0</v>
      </c>
      <c r="P349" s="70" t="e">
        <f>O349*Прайс!#REF!</f>
        <v>#REF!</v>
      </c>
      <c r="Q349" s="70">
        <f>O349*Прайс!K342</f>
        <v>0</v>
      </c>
      <c r="R349" s="57">
        <f t="shared" si="13"/>
        <v>0</v>
      </c>
      <c r="S349" s="58">
        <f>IF(R349=1,1+SUM($R$7:R348),0)</f>
        <v>0</v>
      </c>
    </row>
    <row r="350" spans="13:19" ht="12.75">
      <c r="M350" s="70" t="str">
        <f>Прайс!B365</f>
        <v>HS024-56</v>
      </c>
      <c r="N350" s="69" t="str">
        <f>Прайс!D349</f>
        <v>Панель с крючками (W=230, 6 крючков S=38мм), черный муар</v>
      </c>
      <c r="O350" s="70">
        <f>Прайс!M349</f>
        <v>0</v>
      </c>
      <c r="P350" s="70" t="e">
        <f>O350*Прайс!#REF!</f>
        <v>#REF!</v>
      </c>
      <c r="Q350" s="70">
        <f>O350*Прайс!K343</f>
        <v>0</v>
      </c>
      <c r="R350" s="57">
        <f t="shared" si="13"/>
        <v>0</v>
      </c>
      <c r="S350" s="58">
        <f>IF(R350=1,1+SUM($R$7:R349),0)</f>
        <v>0</v>
      </c>
    </row>
    <row r="351" spans="13:19" ht="12.75">
      <c r="M351" s="70">
        <f>Прайс!B366</f>
        <v>0</v>
      </c>
      <c r="N351" s="69">
        <f>Прайс!D350</f>
        <v>0</v>
      </c>
      <c r="O351" s="70">
        <f>Прайс!M350</f>
        <v>0</v>
      </c>
      <c r="P351" s="70" t="e">
        <f>O351*Прайс!#REF!</f>
        <v>#REF!</v>
      </c>
      <c r="Q351" s="70">
        <f>O351*Прайс!K344</f>
        <v>0</v>
      </c>
      <c r="R351" s="57">
        <f t="shared" si="13"/>
        <v>0</v>
      </c>
      <c r="S351" s="58">
        <f>IF(R351=1,1+SUM($R$7:R350),0)</f>
        <v>0</v>
      </c>
    </row>
    <row r="352" spans="13:19" ht="12.75">
      <c r="M352" s="70">
        <f>Прайс!B367</f>
        <v>0</v>
      </c>
      <c r="N352" s="69">
        <f>Прайс!D351</f>
        <v>0</v>
      </c>
      <c r="O352" s="70">
        <f>Прайс!M351</f>
        <v>0</v>
      </c>
      <c r="P352" s="70" t="e">
        <f>O352*Прайс!#REF!</f>
        <v>#REF!</v>
      </c>
      <c r="Q352" s="70">
        <f>O352*Прайс!K345</f>
        <v>0</v>
      </c>
      <c r="R352" s="57">
        <f t="shared" si="13"/>
        <v>0</v>
      </c>
      <c r="S352" s="58">
        <f>IF(R352=1,1+SUM($R$7:R351),0)</f>
        <v>0</v>
      </c>
    </row>
    <row r="353" spans="13:19" ht="12.75">
      <c r="M353" s="70" t="str">
        <f>Прайс!B368</f>
        <v>HS025-01</v>
      </c>
      <c r="N353" s="69" t="str">
        <f>Прайс!D352</f>
        <v>Полка (W=300 D=120), белый </v>
      </c>
      <c r="O353" s="70">
        <f>Прайс!M352</f>
        <v>0</v>
      </c>
      <c r="P353" s="70" t="e">
        <f>O353*Прайс!#REF!</f>
        <v>#REF!</v>
      </c>
      <c r="Q353" s="70">
        <f>O353*Прайс!K352</f>
        <v>0</v>
      </c>
      <c r="R353" s="57">
        <f t="shared" si="13"/>
        <v>0</v>
      </c>
      <c r="S353" s="58">
        <f>IF(R353=1,1+SUM($R$7:R352),0)</f>
        <v>0</v>
      </c>
    </row>
    <row r="354" spans="13:19" ht="12.75">
      <c r="M354" s="70">
        <f>Прайс!B369</f>
        <v>0</v>
      </c>
      <c r="N354" s="69">
        <f>Прайс!D353</f>
        <v>0</v>
      </c>
      <c r="O354" s="70">
        <f>Прайс!M353</f>
        <v>0</v>
      </c>
      <c r="P354" s="70" t="e">
        <f>O354*Прайс!#REF!</f>
        <v>#REF!</v>
      </c>
      <c r="Q354" s="70">
        <f>O354*Прайс!K347</f>
        <v>0</v>
      </c>
      <c r="R354" s="57">
        <f t="shared" si="13"/>
        <v>0</v>
      </c>
      <c r="S354" s="58">
        <f>IF(R354=1,1+SUM($R$7:R353),0)</f>
        <v>0</v>
      </c>
    </row>
    <row r="355" spans="13:19" ht="12.75">
      <c r="M355" s="70">
        <f>Прайс!B370</f>
        <v>0</v>
      </c>
      <c r="N355" s="69">
        <f>Прайс!D354</f>
        <v>0</v>
      </c>
      <c r="O355" s="70">
        <f>Прайс!M354</f>
        <v>0</v>
      </c>
      <c r="P355" s="70" t="e">
        <f>O355*Прайс!#REF!</f>
        <v>#REF!</v>
      </c>
      <c r="Q355" s="70">
        <f>O355*Прайс!K348</f>
        <v>0</v>
      </c>
      <c r="R355" s="57">
        <f t="shared" si="13"/>
        <v>0</v>
      </c>
      <c r="S355" s="58">
        <f>IF(R355=1,1+SUM($R$7:R354),0)</f>
        <v>0</v>
      </c>
    </row>
    <row r="356" spans="13:19" ht="12.75">
      <c r="M356" s="70" t="str">
        <f>Прайс!B371</f>
        <v>HS025-26</v>
      </c>
      <c r="N356" s="69" t="str">
        <f>Прайс!D355</f>
        <v>Полка (W=300 D=120), металлик серебристый </v>
      </c>
      <c r="O356" s="70">
        <f>Прайс!M355</f>
        <v>0</v>
      </c>
      <c r="P356" s="70" t="e">
        <f>O356*Прайс!#REF!</f>
        <v>#REF!</v>
      </c>
      <c r="Q356" s="70">
        <f>O356*Прайс!K352</f>
        <v>0</v>
      </c>
      <c r="R356" s="57">
        <f t="shared" si="13"/>
        <v>0</v>
      </c>
      <c r="S356" s="58">
        <f>IF(R356=1,1+SUM($R$7:R355),0)</f>
        <v>0</v>
      </c>
    </row>
    <row r="357" spans="13:19" ht="12.75">
      <c r="M357" s="70">
        <f>Прайс!B372</f>
        <v>0</v>
      </c>
      <c r="N357" s="69">
        <f>Прайс!D356</f>
        <v>0</v>
      </c>
      <c r="O357" s="70">
        <f>Прайс!M356</f>
        <v>0</v>
      </c>
      <c r="P357" s="70" t="e">
        <f>O357*Прайс!#REF!</f>
        <v>#REF!</v>
      </c>
      <c r="Q357" s="70">
        <f>O357*Прайс!K350</f>
        <v>0</v>
      </c>
      <c r="R357" s="57">
        <f t="shared" si="13"/>
        <v>0</v>
      </c>
      <c r="S357" s="58">
        <f>IF(R357=1,1+SUM($R$7:R356),0)</f>
        <v>0</v>
      </c>
    </row>
    <row r="358" spans="13:19" ht="12.75">
      <c r="M358" s="70">
        <f>Прайс!B373</f>
        <v>0</v>
      </c>
      <c r="N358" s="69">
        <f>Прайс!D357</f>
        <v>0</v>
      </c>
      <c r="O358" s="70">
        <f>Прайс!M357</f>
        <v>0</v>
      </c>
      <c r="P358" s="70" t="e">
        <f>O358*Прайс!#REF!</f>
        <v>#REF!</v>
      </c>
      <c r="Q358" s="70">
        <f>O358*Прайс!K351</f>
        <v>0</v>
      </c>
      <c r="R358" s="57">
        <f t="shared" si="13"/>
        <v>0</v>
      </c>
      <c r="S358" s="58">
        <f>IF(R358=1,1+SUM($R$7:R357),0)</f>
        <v>0</v>
      </c>
    </row>
    <row r="359" spans="13:19" ht="12.75">
      <c r="M359" s="70" t="str">
        <f>Прайс!B374</f>
        <v>HS025-56</v>
      </c>
      <c r="N359" s="69" t="str">
        <f>Прайс!D358</f>
        <v>Полка (W=300 D=120), черный муар</v>
      </c>
      <c r="O359" s="70">
        <f>Прайс!M358</f>
        <v>0</v>
      </c>
      <c r="P359" s="70" t="e">
        <f>O359*Прайс!#REF!</f>
        <v>#REF!</v>
      </c>
      <c r="Q359" s="70">
        <f>O359*Прайс!K352</f>
        <v>0</v>
      </c>
      <c r="R359" s="57">
        <f t="shared" si="13"/>
        <v>0</v>
      </c>
      <c r="S359" s="58">
        <f>IF(R359=1,1+SUM($R$7:R358),0)</f>
        <v>0</v>
      </c>
    </row>
    <row r="360" spans="13:19" ht="12.75">
      <c r="M360" s="70">
        <f>Прайс!B375</f>
        <v>0</v>
      </c>
      <c r="N360" s="69">
        <f>Прайс!D359</f>
        <v>0</v>
      </c>
      <c r="O360" s="70">
        <f>Прайс!M359</f>
        <v>0</v>
      </c>
      <c r="P360" s="70" t="e">
        <f>O360*Прайс!#REF!</f>
        <v>#REF!</v>
      </c>
      <c r="Q360" s="70">
        <f>O360*Прайс!K353</f>
        <v>0</v>
      </c>
      <c r="R360" s="57">
        <f t="shared" si="13"/>
        <v>0</v>
      </c>
      <c r="S360" s="58">
        <f>IF(R360=1,1+SUM($R$7:R359),0)</f>
        <v>0</v>
      </c>
    </row>
    <row r="361" spans="13:19" ht="12.75">
      <c r="M361" s="70">
        <f>Прайс!B376</f>
        <v>0</v>
      </c>
      <c r="N361" s="69">
        <f>Прайс!D360</f>
        <v>0</v>
      </c>
      <c r="O361" s="70">
        <f>Прайс!M360</f>
        <v>0</v>
      </c>
      <c r="P361" s="70" t="e">
        <f>O361*Прайс!#REF!</f>
        <v>#REF!</v>
      </c>
      <c r="Q361" s="70">
        <f>O361*Прайс!K354</f>
        <v>0</v>
      </c>
      <c r="R361" s="57">
        <f t="shared" si="13"/>
        <v>0</v>
      </c>
      <c r="S361" s="58">
        <f>IF(R361=1,1+SUM($R$7:R360),0)</f>
        <v>0</v>
      </c>
    </row>
    <row r="362" spans="13:19" ht="12.75">
      <c r="M362" s="70" t="str">
        <f>Прайс!B377</f>
        <v>HS033-01</v>
      </c>
      <c r="N362" s="69" t="str">
        <f>Прайс!D361</f>
        <v>Держатель отверток (W=220, 6шт), белый </v>
      </c>
      <c r="O362" s="70">
        <f>Прайс!M361</f>
        <v>0</v>
      </c>
      <c r="P362" s="70" t="e">
        <f>O362*Прайс!#REF!</f>
        <v>#REF!</v>
      </c>
      <c r="Q362" s="70">
        <f>O362*Прайс!K361</f>
        <v>0</v>
      </c>
      <c r="R362" s="57">
        <f t="shared" si="13"/>
        <v>0</v>
      </c>
      <c r="S362" s="58">
        <f>IF(R362=1,1+SUM($R$7:R361),0)</f>
        <v>0</v>
      </c>
    </row>
    <row r="363" spans="13:19" ht="12.75">
      <c r="M363" s="70">
        <f>Прайс!B378</f>
        <v>0</v>
      </c>
      <c r="N363" s="69">
        <f>Прайс!D362</f>
        <v>0</v>
      </c>
      <c r="O363" s="70">
        <f>Прайс!M362</f>
        <v>0</v>
      </c>
      <c r="P363" s="70" t="e">
        <f>O363*Прайс!#REF!</f>
        <v>#REF!</v>
      </c>
      <c r="Q363" s="70">
        <f>O363*Прайс!K356</f>
        <v>0</v>
      </c>
      <c r="R363" s="57">
        <f t="shared" si="13"/>
        <v>0</v>
      </c>
      <c r="S363" s="58">
        <f>IF(R363=1,1+SUM($R$7:R362),0)</f>
        <v>0</v>
      </c>
    </row>
    <row r="364" spans="13:19" ht="12.75">
      <c r="M364" s="70">
        <f>Прайс!B379</f>
        <v>0</v>
      </c>
      <c r="N364" s="69">
        <f>Прайс!D363</f>
        <v>0</v>
      </c>
      <c r="O364" s="70">
        <f>Прайс!M363</f>
        <v>0</v>
      </c>
      <c r="P364" s="70" t="e">
        <f>O364*Прайс!#REF!</f>
        <v>#REF!</v>
      </c>
      <c r="Q364" s="70">
        <f>O364*Прайс!K357</f>
        <v>0</v>
      </c>
      <c r="R364" s="57">
        <f t="shared" si="13"/>
        <v>0</v>
      </c>
      <c r="S364" s="58">
        <f>IF(R364=1,1+SUM($R$7:R363),0)</f>
        <v>0</v>
      </c>
    </row>
    <row r="365" spans="13:19" ht="12.75">
      <c r="M365" s="70" t="str">
        <f>Прайс!B380</f>
        <v>HS033-26</v>
      </c>
      <c r="N365" s="69" t="str">
        <f>Прайс!D364</f>
        <v>Держатель отверток (W=220, 6шт), металлик серебристый </v>
      </c>
      <c r="O365" s="70">
        <f>Прайс!M364</f>
        <v>0</v>
      </c>
      <c r="P365" s="70" t="e">
        <f>O365*Прайс!#REF!</f>
        <v>#REF!</v>
      </c>
      <c r="Q365" s="70">
        <f>O365*Прайс!K361</f>
        <v>0</v>
      </c>
      <c r="R365" s="57">
        <f t="shared" si="13"/>
        <v>0</v>
      </c>
      <c r="S365" s="58">
        <f>IF(R365=1,1+SUM($R$7:R364),0)</f>
        <v>0</v>
      </c>
    </row>
    <row r="366" spans="13:19" ht="12.75">
      <c r="M366" s="70">
        <f>Прайс!B381</f>
        <v>0</v>
      </c>
      <c r="N366" s="69">
        <f>Прайс!D365</f>
        <v>0</v>
      </c>
      <c r="O366" s="70">
        <f>Прайс!M365</f>
        <v>0</v>
      </c>
      <c r="P366" s="70" t="e">
        <f>O366*Прайс!#REF!</f>
        <v>#REF!</v>
      </c>
      <c r="Q366" s="70">
        <f>O366*Прайс!K359</f>
        <v>0</v>
      </c>
      <c r="R366" s="57">
        <f t="shared" si="13"/>
        <v>0</v>
      </c>
      <c r="S366" s="58">
        <f>IF(R366=1,1+SUM($R$7:R365),0)</f>
        <v>0</v>
      </c>
    </row>
    <row r="367" spans="13:19" ht="12.75">
      <c r="M367" s="70">
        <f>Прайс!B382</f>
        <v>0</v>
      </c>
      <c r="N367" s="69">
        <f>Прайс!D366</f>
        <v>0</v>
      </c>
      <c r="O367" s="70">
        <f>Прайс!M366</f>
        <v>0</v>
      </c>
      <c r="P367" s="70" t="e">
        <f>O367*Прайс!#REF!</f>
        <v>#REF!</v>
      </c>
      <c r="Q367" s="70">
        <f>O367*Прайс!K360</f>
        <v>0</v>
      </c>
      <c r="R367" s="57">
        <f t="shared" si="13"/>
        <v>0</v>
      </c>
      <c r="S367" s="58">
        <f>IF(R367=1,1+SUM($R$7:R366),0)</f>
        <v>0</v>
      </c>
    </row>
    <row r="368" spans="13:19" ht="12.75">
      <c r="M368" s="70" t="str">
        <f>Прайс!B383</f>
        <v>HS033-56</v>
      </c>
      <c r="N368" s="69" t="str">
        <f>Прайс!D367</f>
        <v>Держатель отверток (W=220, 6шт), черный муар </v>
      </c>
      <c r="O368" s="70">
        <f>Прайс!M367</f>
        <v>0</v>
      </c>
      <c r="P368" s="70" t="e">
        <f>O368*Прайс!#REF!</f>
        <v>#REF!</v>
      </c>
      <c r="Q368" s="70">
        <f>O368*Прайс!K361</f>
        <v>0</v>
      </c>
      <c r="R368" s="57">
        <f t="shared" si="13"/>
        <v>0</v>
      </c>
      <c r="S368" s="58">
        <f>IF(R368=1,1+SUM($R$7:R367),0)</f>
        <v>0</v>
      </c>
    </row>
    <row r="369" spans="13:19" ht="12.75">
      <c r="M369" s="70">
        <f>Прайс!B384</f>
        <v>0</v>
      </c>
      <c r="N369" s="69">
        <f>Прайс!D368</f>
        <v>0</v>
      </c>
      <c r="O369" s="70">
        <f>Прайс!M368</f>
        <v>0</v>
      </c>
      <c r="P369" s="70" t="e">
        <f>O369*Прайс!#REF!</f>
        <v>#REF!</v>
      </c>
      <c r="Q369" s="70">
        <f>O369*Прайс!K362</f>
        <v>0</v>
      </c>
      <c r="R369" s="57">
        <f t="shared" si="13"/>
        <v>0</v>
      </c>
      <c r="S369" s="58">
        <f>IF(R369=1,1+SUM($R$7:R368),0)</f>
        <v>0</v>
      </c>
    </row>
    <row r="370" spans="13:19" ht="12.75">
      <c r="M370" s="70">
        <f>Прайс!B385</f>
        <v>0</v>
      </c>
      <c r="N370" s="69">
        <f>Прайс!D369</f>
        <v>0</v>
      </c>
      <c r="O370" s="70">
        <f>Прайс!M369</f>
        <v>0</v>
      </c>
      <c r="P370" s="70" t="e">
        <f>O370*Прайс!#REF!</f>
        <v>#REF!</v>
      </c>
      <c r="Q370" s="70">
        <f>O370*Прайс!K363</f>
        <v>0</v>
      </c>
      <c r="R370" s="57">
        <f t="shared" si="13"/>
        <v>0</v>
      </c>
      <c r="S370" s="58">
        <f>IF(R370=1,1+SUM($R$7:R369),0)</f>
        <v>0</v>
      </c>
    </row>
    <row r="371" spans="13:19" ht="12.75">
      <c r="M371" s="70" t="str">
        <f>Прайс!B386</f>
        <v>HS036-01</v>
      </c>
      <c r="N371" s="69" t="str">
        <f>Прайс!D370</f>
        <v>Держатель ключей (H=190, 6шт), белый </v>
      </c>
      <c r="O371" s="70">
        <f>Прайс!M370</f>
        <v>0</v>
      </c>
      <c r="P371" s="70" t="e">
        <f>O371*Прайс!#REF!</f>
        <v>#REF!</v>
      </c>
      <c r="Q371" s="70">
        <f>O371*Прайс!K370</f>
        <v>0</v>
      </c>
      <c r="R371" s="57">
        <f t="shared" si="13"/>
        <v>0</v>
      </c>
      <c r="S371" s="58">
        <f>IF(R371=1,1+SUM($R$7:R370),0)</f>
        <v>0</v>
      </c>
    </row>
    <row r="372" spans="13:19" ht="12.75">
      <c r="M372" s="70">
        <f>Прайс!B387</f>
        <v>0</v>
      </c>
      <c r="N372" s="69">
        <f>Прайс!D371</f>
        <v>0</v>
      </c>
      <c r="O372" s="70">
        <f>Прайс!M371</f>
        <v>0</v>
      </c>
      <c r="P372" s="70" t="e">
        <f>O372*Прайс!#REF!</f>
        <v>#REF!</v>
      </c>
      <c r="Q372" s="70">
        <f>O372*Прайс!K365</f>
        <v>0</v>
      </c>
      <c r="R372" s="57">
        <f t="shared" si="13"/>
        <v>0</v>
      </c>
      <c r="S372" s="58">
        <f>IF(R372=1,1+SUM($R$7:R371),0)</f>
        <v>0</v>
      </c>
    </row>
    <row r="373" spans="13:19" ht="12.75">
      <c r="M373" s="70">
        <f>Прайс!B388</f>
        <v>0</v>
      </c>
      <c r="N373" s="69">
        <f>Прайс!D372</f>
        <v>0</v>
      </c>
      <c r="O373" s="70">
        <f>Прайс!M372</f>
        <v>0</v>
      </c>
      <c r="P373" s="70" t="e">
        <f>O373*Прайс!#REF!</f>
        <v>#REF!</v>
      </c>
      <c r="Q373" s="70">
        <f>O373*Прайс!K366</f>
        <v>0</v>
      </c>
      <c r="R373" s="57">
        <f t="shared" si="13"/>
        <v>0</v>
      </c>
      <c r="S373" s="58">
        <f>IF(R373=1,1+SUM($R$7:R372),0)</f>
        <v>0</v>
      </c>
    </row>
    <row r="374" spans="13:19" ht="12.75">
      <c r="M374" s="70" t="str">
        <f>Прайс!B389</f>
        <v>HS036-26</v>
      </c>
      <c r="N374" s="69" t="str">
        <f>Прайс!D373</f>
        <v>Держатель ключей (H=190, 6шт), металлик серебристый </v>
      </c>
      <c r="O374" s="70">
        <f>Прайс!M373</f>
        <v>0</v>
      </c>
      <c r="P374" s="70" t="e">
        <f>O374*Прайс!#REF!</f>
        <v>#REF!</v>
      </c>
      <c r="Q374" s="70">
        <f>O374*Прайс!K370</f>
        <v>0</v>
      </c>
      <c r="R374" s="57">
        <f t="shared" si="13"/>
        <v>0</v>
      </c>
      <c r="S374" s="58">
        <f>IF(R374=1,1+SUM($R$7:R373),0)</f>
        <v>0</v>
      </c>
    </row>
    <row r="375" spans="13:19" ht="12.75">
      <c r="M375" s="70">
        <f>Прайс!B390</f>
        <v>0</v>
      </c>
      <c r="N375" s="69">
        <f>Прайс!D374</f>
        <v>0</v>
      </c>
      <c r="O375" s="70">
        <f>Прайс!M374</f>
        <v>0</v>
      </c>
      <c r="P375" s="70" t="e">
        <f>O375*Прайс!#REF!</f>
        <v>#REF!</v>
      </c>
      <c r="Q375" s="70">
        <f>O375*Прайс!K368</f>
        <v>0</v>
      </c>
      <c r="R375" s="57">
        <f t="shared" si="13"/>
        <v>0</v>
      </c>
      <c r="S375" s="58">
        <f>IF(R375=1,1+SUM($R$7:R374),0)</f>
        <v>0</v>
      </c>
    </row>
    <row r="376" spans="13:19" ht="12.75">
      <c r="M376" s="70">
        <f>Прайс!B391</f>
        <v>0</v>
      </c>
      <c r="N376" s="69">
        <f>Прайс!D375</f>
        <v>0</v>
      </c>
      <c r="O376" s="70">
        <f>Прайс!M375</f>
        <v>0</v>
      </c>
      <c r="P376" s="70" t="e">
        <f>O376*Прайс!#REF!</f>
        <v>#REF!</v>
      </c>
      <c r="Q376" s="70">
        <f>O376*Прайс!K369</f>
        <v>0</v>
      </c>
      <c r="R376" s="57">
        <f t="shared" si="13"/>
        <v>0</v>
      </c>
      <c r="S376" s="58">
        <f>IF(R376=1,1+SUM($R$7:R375),0)</f>
        <v>0</v>
      </c>
    </row>
    <row r="377" spans="13:19" ht="12.75">
      <c r="M377" s="70" t="str">
        <f>Прайс!B392</f>
        <v>HS036-56</v>
      </c>
      <c r="N377" s="69" t="str">
        <f>Прайс!D376</f>
        <v>Держатель ключей (H=190, 6шт), черный муар </v>
      </c>
      <c r="O377" s="70">
        <f>Прайс!M376</f>
        <v>0</v>
      </c>
      <c r="P377" s="70" t="e">
        <f>O377*Прайс!#REF!</f>
        <v>#REF!</v>
      </c>
      <c r="Q377" s="70">
        <f>O377*Прайс!K370</f>
        <v>0</v>
      </c>
      <c r="R377" s="57">
        <f t="shared" si="13"/>
        <v>0</v>
      </c>
      <c r="S377" s="58">
        <f>IF(R377=1,1+SUM($R$7:R376),0)</f>
        <v>0</v>
      </c>
    </row>
    <row r="378" spans="13:19" ht="12.75">
      <c r="M378" s="70">
        <f>Прайс!B393</f>
        <v>0</v>
      </c>
      <c r="N378" s="69">
        <f>Прайс!D377</f>
        <v>0</v>
      </c>
      <c r="O378" s="70">
        <f>Прайс!M377</f>
        <v>0</v>
      </c>
      <c r="P378" s="70" t="e">
        <f>O378*Прайс!#REF!</f>
        <v>#REF!</v>
      </c>
      <c r="Q378" s="70">
        <f>O378*Прайс!K371</f>
        <v>0</v>
      </c>
      <c r="R378" s="57">
        <f t="shared" si="13"/>
        <v>0</v>
      </c>
      <c r="S378" s="58">
        <f>IF(R378=1,1+SUM($R$7:R377),0)</f>
        <v>0</v>
      </c>
    </row>
    <row r="379" spans="13:19" ht="12.75">
      <c r="M379" s="70">
        <f>Прайс!B394</f>
        <v>0</v>
      </c>
      <c r="N379" s="69">
        <f>Прайс!D378</f>
        <v>0</v>
      </c>
      <c r="O379" s="70">
        <f>Прайс!M378</f>
        <v>0</v>
      </c>
      <c r="P379" s="70" t="e">
        <f>O379*Прайс!#REF!</f>
        <v>#REF!</v>
      </c>
      <c r="Q379" s="70">
        <f>O379*Прайс!K372</f>
        <v>0</v>
      </c>
      <c r="R379" s="57">
        <f t="shared" si="13"/>
        <v>0</v>
      </c>
      <c r="S379" s="58">
        <f>IF(R379=1,1+SUM($R$7:R378),0)</f>
        <v>0</v>
      </c>
    </row>
    <row r="380" spans="13:19" ht="12.75">
      <c r="M380" s="70" t="str">
        <f>Прайс!B395</f>
        <v>HS039-01</v>
      </c>
      <c r="N380" s="69" t="str">
        <f>Прайс!D379</f>
        <v>Опора ящиков Logic Store (W=220), белый </v>
      </c>
      <c r="O380" s="70">
        <f>Прайс!M379</f>
        <v>0</v>
      </c>
      <c r="P380" s="70" t="e">
        <f>O380*Прайс!#REF!</f>
        <v>#REF!</v>
      </c>
      <c r="Q380" s="70">
        <f>O380*Прайс!K379</f>
        <v>0</v>
      </c>
      <c r="R380" s="57">
        <f t="shared" si="13"/>
        <v>0</v>
      </c>
      <c r="S380" s="58">
        <f>IF(R380=1,1+SUM($R$7:R379),0)</f>
        <v>0</v>
      </c>
    </row>
    <row r="381" spans="13:19" ht="12.75">
      <c r="M381" s="70">
        <f>Прайс!B396</f>
        <v>0</v>
      </c>
      <c r="N381" s="69">
        <f>Прайс!D380</f>
        <v>0</v>
      </c>
      <c r="O381" s="70">
        <f>Прайс!M380</f>
        <v>0</v>
      </c>
      <c r="P381" s="70" t="e">
        <f>O381*Прайс!#REF!</f>
        <v>#REF!</v>
      </c>
      <c r="Q381" s="70">
        <f>O381*Прайс!K374</f>
        <v>0</v>
      </c>
      <c r="R381" s="57">
        <f t="shared" si="13"/>
        <v>0</v>
      </c>
      <c r="S381" s="58">
        <f>IF(R381=1,1+SUM($R$7:R380),0)</f>
        <v>0</v>
      </c>
    </row>
    <row r="382" spans="13:19" ht="12.75">
      <c r="M382" s="70">
        <f>Прайс!B397</f>
        <v>0</v>
      </c>
      <c r="N382" s="69">
        <f>Прайс!D381</f>
        <v>0</v>
      </c>
      <c r="O382" s="70">
        <f>Прайс!M381</f>
        <v>0</v>
      </c>
      <c r="P382" s="70" t="e">
        <f>O382*Прайс!#REF!</f>
        <v>#REF!</v>
      </c>
      <c r="Q382" s="70">
        <f>O382*Прайс!K375</f>
        <v>0</v>
      </c>
      <c r="R382" s="57">
        <f t="shared" si="13"/>
        <v>0</v>
      </c>
      <c r="S382" s="58">
        <f>IF(R382=1,1+SUM($R$7:R381),0)</f>
        <v>0</v>
      </c>
    </row>
    <row r="383" spans="13:19" ht="12.75">
      <c r="M383" s="70" t="str">
        <f>Прайс!B398</f>
        <v>HS039-26</v>
      </c>
      <c r="N383" s="69" t="str">
        <f>Прайс!D382</f>
        <v>Опора ящиков Logic Store (W=220), металлик серебристый </v>
      </c>
      <c r="O383" s="70">
        <f>Прайс!M382</f>
        <v>0</v>
      </c>
      <c r="P383" s="70" t="e">
        <f>O383*Прайс!#REF!</f>
        <v>#REF!</v>
      </c>
      <c r="Q383" s="70">
        <f>O383*Прайс!K379</f>
        <v>0</v>
      </c>
      <c r="R383" s="57">
        <f t="shared" si="13"/>
        <v>0</v>
      </c>
      <c r="S383" s="58">
        <f>IF(R383=1,1+SUM($R$7:R382),0)</f>
        <v>0</v>
      </c>
    </row>
    <row r="384" spans="13:19" ht="12.75">
      <c r="M384" s="70">
        <f>Прайс!B399</f>
        <v>0</v>
      </c>
      <c r="N384" s="69">
        <f>Прайс!D383</f>
        <v>0</v>
      </c>
      <c r="O384" s="70">
        <f>Прайс!M383</f>
        <v>0</v>
      </c>
      <c r="P384" s="70" t="e">
        <f>O384*Прайс!#REF!</f>
        <v>#REF!</v>
      </c>
      <c r="Q384" s="70">
        <f>O384*Прайс!K377</f>
        <v>0</v>
      </c>
      <c r="R384" s="57">
        <f t="shared" si="13"/>
        <v>0</v>
      </c>
      <c r="S384" s="58">
        <f>IF(R384=1,1+SUM($R$7:R383),0)</f>
        <v>0</v>
      </c>
    </row>
    <row r="385" spans="13:19" ht="12.75">
      <c r="M385" s="70">
        <f>Прайс!B400</f>
        <v>0</v>
      </c>
      <c r="N385" s="69">
        <f>Прайс!D384</f>
        <v>0</v>
      </c>
      <c r="O385" s="70">
        <f>Прайс!M384</f>
        <v>0</v>
      </c>
      <c r="P385" s="70" t="e">
        <f>O385*Прайс!#REF!</f>
        <v>#REF!</v>
      </c>
      <c r="Q385" s="70">
        <f>O385*Прайс!K378</f>
        <v>0</v>
      </c>
      <c r="R385" s="57">
        <f t="shared" si="13"/>
        <v>0</v>
      </c>
      <c r="S385" s="58">
        <f>IF(R385=1,1+SUM($R$7:R384),0)</f>
        <v>0</v>
      </c>
    </row>
    <row r="386" spans="13:19" ht="12.75">
      <c r="M386" s="70" t="str">
        <f>Прайс!B401</f>
        <v>HS039-56</v>
      </c>
      <c r="N386" s="69" t="str">
        <f>Прайс!D385</f>
        <v>Опора ящиков Logic Store (W=220), черный муар </v>
      </c>
      <c r="O386" s="70">
        <f>Прайс!M385</f>
        <v>0</v>
      </c>
      <c r="P386" s="70" t="e">
        <f>O386*Прайс!#REF!</f>
        <v>#REF!</v>
      </c>
      <c r="Q386" s="70">
        <f>O386*Прайс!K379</f>
        <v>0</v>
      </c>
      <c r="R386" s="57">
        <f t="shared" si="13"/>
        <v>0</v>
      </c>
      <c r="S386" s="58">
        <f>IF(R386=1,1+SUM($R$7:R385),0)</f>
        <v>0</v>
      </c>
    </row>
    <row r="387" spans="13:19" ht="12.75">
      <c r="M387" s="70">
        <f>Прайс!B402</f>
        <v>0</v>
      </c>
      <c r="N387" s="69">
        <f>Прайс!D386</f>
        <v>0</v>
      </c>
      <c r="O387" s="70">
        <f>Прайс!M386</f>
        <v>0</v>
      </c>
      <c r="P387" s="70" t="e">
        <f>O387*Прайс!#REF!</f>
        <v>#REF!</v>
      </c>
      <c r="Q387" s="70">
        <f>O387*Прайс!K380</f>
        <v>0</v>
      </c>
      <c r="R387" s="57">
        <f t="shared" si="13"/>
        <v>0</v>
      </c>
      <c r="S387" s="58">
        <f>IF(R387=1,1+SUM($R$7:R386),0)</f>
        <v>0</v>
      </c>
    </row>
    <row r="388" spans="13:19" ht="12.75">
      <c r="M388" s="70">
        <f>Прайс!B403</f>
        <v>0</v>
      </c>
      <c r="N388" s="69">
        <f>Прайс!D387</f>
        <v>0</v>
      </c>
      <c r="O388" s="70">
        <f>Прайс!M387</f>
        <v>0</v>
      </c>
      <c r="P388" s="70" t="e">
        <f>O388*Прайс!#REF!</f>
        <v>#REF!</v>
      </c>
      <c r="Q388" s="70">
        <f>O388*Прайс!K381</f>
        <v>0</v>
      </c>
      <c r="R388" s="57">
        <f t="shared" si="13"/>
        <v>0</v>
      </c>
      <c r="S388" s="58">
        <f>IF(R388=1,1+SUM($R$7:R387),0)</f>
        <v>0</v>
      </c>
    </row>
    <row r="389" spans="13:19" ht="12.75">
      <c r="M389" s="70" t="str">
        <f>Прайс!B404</f>
        <v>HS035-01</v>
      </c>
      <c r="N389" s="69" t="str">
        <f>Прайс!D388</f>
        <v>Опора для сверел (W=200, Ф1,8--7,5), белый </v>
      </c>
      <c r="O389" s="70">
        <f>Прайс!M388</f>
        <v>0</v>
      </c>
      <c r="P389" s="70" t="e">
        <f>O389*Прайс!#REF!</f>
        <v>#REF!</v>
      </c>
      <c r="Q389" s="70">
        <f>O389*Прайс!K388</f>
        <v>0</v>
      </c>
      <c r="R389" s="57">
        <f t="shared" si="13"/>
        <v>0</v>
      </c>
      <c r="S389" s="58">
        <f>IF(R389=1,1+SUM($R$7:R388),0)</f>
        <v>0</v>
      </c>
    </row>
    <row r="390" spans="13:19" ht="12.75">
      <c r="M390" s="70">
        <f>Прайс!B405</f>
        <v>0</v>
      </c>
      <c r="N390" s="69">
        <f>Прайс!D389</f>
        <v>0</v>
      </c>
      <c r="O390" s="70">
        <f>Прайс!M389</f>
        <v>0</v>
      </c>
      <c r="P390" s="70" t="e">
        <f>O390*Прайс!#REF!</f>
        <v>#REF!</v>
      </c>
      <c r="Q390" s="70">
        <f>O390*Прайс!K383</f>
        <v>0</v>
      </c>
      <c r="R390" s="57">
        <f t="shared" si="13"/>
        <v>0</v>
      </c>
      <c r="S390" s="58">
        <f>IF(R390=1,1+SUM($R$7:R389),0)</f>
        <v>0</v>
      </c>
    </row>
    <row r="391" spans="13:19" ht="12.75">
      <c r="M391" s="70">
        <f>Прайс!B406</f>
        <v>0</v>
      </c>
      <c r="N391" s="69">
        <f>Прайс!D390</f>
        <v>0</v>
      </c>
      <c r="O391" s="70">
        <f>Прайс!M390</f>
        <v>0</v>
      </c>
      <c r="P391" s="70" t="e">
        <f>O391*Прайс!#REF!</f>
        <v>#REF!</v>
      </c>
      <c r="Q391" s="70">
        <f>O391*Прайс!K384</f>
        <v>0</v>
      </c>
      <c r="R391" s="57">
        <f t="shared" si="13"/>
        <v>0</v>
      </c>
      <c r="S391" s="58">
        <f>IF(R391=1,1+SUM($R$7:R390),0)</f>
        <v>0</v>
      </c>
    </row>
    <row r="392" spans="13:19" ht="12.75">
      <c r="M392" s="70" t="str">
        <f>Прайс!B407</f>
        <v>HS035-26</v>
      </c>
      <c r="N392" s="69" t="str">
        <f>Прайс!D391</f>
        <v>Опора для сверел (W=200, Ф1,8--7,5), металлик серебристый </v>
      </c>
      <c r="O392" s="70">
        <f>Прайс!M391</f>
        <v>0</v>
      </c>
      <c r="P392" s="70" t="e">
        <f>O392*Прайс!#REF!</f>
        <v>#REF!</v>
      </c>
      <c r="Q392" s="70">
        <f>O392*Прайс!K388</f>
        <v>0</v>
      </c>
      <c r="R392" s="57">
        <f t="shared" si="13"/>
        <v>0</v>
      </c>
      <c r="S392" s="58">
        <f>IF(R392=1,1+SUM($R$7:R391),0)</f>
        <v>0</v>
      </c>
    </row>
    <row r="393" spans="13:19" ht="12.75">
      <c r="M393" s="70">
        <f>Прайс!B408</f>
        <v>0</v>
      </c>
      <c r="N393" s="69">
        <f>Прайс!D392</f>
        <v>0</v>
      </c>
      <c r="O393" s="70">
        <f>Прайс!M392</f>
        <v>0</v>
      </c>
      <c r="P393" s="70" t="e">
        <f>O393*Прайс!#REF!</f>
        <v>#REF!</v>
      </c>
      <c r="Q393" s="70">
        <f>O393*Прайс!K386</f>
        <v>0</v>
      </c>
      <c r="R393" s="57">
        <f t="shared" si="13"/>
        <v>0</v>
      </c>
      <c r="S393" s="58">
        <f>IF(R393=1,1+SUM($R$7:R392),0)</f>
        <v>0</v>
      </c>
    </row>
    <row r="394" spans="13:19" ht="12.75">
      <c r="M394" s="70">
        <f>Прайс!B409</f>
        <v>0</v>
      </c>
      <c r="N394" s="69">
        <f>Прайс!D393</f>
        <v>0</v>
      </c>
      <c r="O394" s="70">
        <f>Прайс!M393</f>
        <v>0</v>
      </c>
      <c r="P394" s="70" t="e">
        <f>O394*Прайс!#REF!</f>
        <v>#REF!</v>
      </c>
      <c r="Q394" s="70">
        <f>O394*Прайс!K387</f>
        <v>0</v>
      </c>
      <c r="R394" s="57">
        <f t="shared" si="13"/>
        <v>0</v>
      </c>
      <c r="S394" s="58">
        <f>IF(R394=1,1+SUM($R$7:R393),0)</f>
        <v>0</v>
      </c>
    </row>
    <row r="395" spans="13:19" ht="12.75">
      <c r="M395" s="70" t="str">
        <f>Прайс!B410</f>
        <v>HS035-56</v>
      </c>
      <c r="N395" s="69" t="str">
        <f>Прайс!D394</f>
        <v>Опора для сверел (W=200, Ф1,8--7,5), черный муар</v>
      </c>
      <c r="O395" s="70">
        <f>Прайс!M394</f>
        <v>0</v>
      </c>
      <c r="P395" s="70" t="e">
        <f>O395*Прайс!#REF!</f>
        <v>#REF!</v>
      </c>
      <c r="Q395" s="70">
        <f>O395*Прайс!K388</f>
        <v>0</v>
      </c>
      <c r="R395" s="57">
        <f t="shared" si="13"/>
        <v>0</v>
      </c>
      <c r="S395" s="58">
        <f>IF(R395=1,1+SUM($R$7:R394),0)</f>
        <v>0</v>
      </c>
    </row>
    <row r="396" spans="13:19" ht="12.75">
      <c r="M396" s="70">
        <f>Прайс!B411</f>
        <v>0</v>
      </c>
      <c r="N396" s="69">
        <f>Прайс!D395</f>
        <v>0</v>
      </c>
      <c r="O396" s="70">
        <f>Прайс!M395</f>
        <v>0</v>
      </c>
      <c r="P396" s="70" t="e">
        <f>O396*Прайс!#REF!</f>
        <v>#REF!</v>
      </c>
      <c r="Q396" s="70">
        <f>O396*Прайс!K389</f>
        <v>0</v>
      </c>
      <c r="R396" s="57">
        <f t="shared" si="13"/>
        <v>0</v>
      </c>
      <c r="S396" s="58">
        <f>IF(R396=1,1+SUM($R$7:R395),0)</f>
        <v>0</v>
      </c>
    </row>
    <row r="397" spans="13:19" ht="12.75">
      <c r="M397" s="70">
        <f>Прайс!B412</f>
        <v>0</v>
      </c>
      <c r="N397" s="69">
        <f>Прайс!D396</f>
        <v>0</v>
      </c>
      <c r="O397" s="70">
        <f>Прайс!M396</f>
        <v>0</v>
      </c>
      <c r="P397" s="70" t="e">
        <f>O397*Прайс!#REF!</f>
        <v>#REF!</v>
      </c>
      <c r="Q397" s="70">
        <f>O397*Прайс!K390</f>
        <v>0</v>
      </c>
      <c r="R397" s="57">
        <f t="shared" si="13"/>
        <v>0</v>
      </c>
      <c r="S397" s="58">
        <f>IF(R397=1,1+SUM($R$7:R396),0)</f>
        <v>0</v>
      </c>
    </row>
    <row r="398" spans="13:19" ht="12.75">
      <c r="M398" s="70" t="str">
        <f>Прайс!B413</f>
        <v>HS034-01</v>
      </c>
      <c r="N398" s="69" t="str">
        <f>Прайс!D397</f>
        <v>Подвес для буров, белый </v>
      </c>
      <c r="O398" s="70">
        <f>Прайс!M397</f>
        <v>0</v>
      </c>
      <c r="P398" s="70" t="e">
        <f>O398*Прайс!#REF!</f>
        <v>#REF!</v>
      </c>
      <c r="Q398" s="70">
        <f>O398*Прайс!K397</f>
        <v>0</v>
      </c>
      <c r="R398" s="57">
        <f aca="true" t="shared" si="14" ref="R398:R461">IF(O398&gt;0,1,0)</f>
        <v>0</v>
      </c>
      <c r="S398" s="58">
        <f>IF(R398=1,1+SUM($R$7:R397),0)</f>
        <v>0</v>
      </c>
    </row>
    <row r="399" spans="13:19" ht="12.75">
      <c r="M399" s="70">
        <f>Прайс!B414</f>
        <v>0</v>
      </c>
      <c r="N399" s="69">
        <f>Прайс!D398</f>
        <v>0</v>
      </c>
      <c r="O399" s="70">
        <f>Прайс!M398</f>
        <v>0</v>
      </c>
      <c r="P399" s="70" t="e">
        <f>O399*Прайс!#REF!</f>
        <v>#REF!</v>
      </c>
      <c r="Q399" s="70">
        <f>O399*Прайс!K392</f>
        <v>0</v>
      </c>
      <c r="R399" s="57">
        <f t="shared" si="14"/>
        <v>0</v>
      </c>
      <c r="S399" s="58">
        <f>IF(R399=1,1+SUM($R$7:R398),0)</f>
        <v>0</v>
      </c>
    </row>
    <row r="400" spans="13:19" ht="12.75">
      <c r="M400" s="70">
        <f>Прайс!B415</f>
        <v>0</v>
      </c>
      <c r="N400" s="69">
        <f>Прайс!D399</f>
        <v>0</v>
      </c>
      <c r="O400" s="70">
        <f>Прайс!M399</f>
        <v>0</v>
      </c>
      <c r="P400" s="70" t="e">
        <f>O400*Прайс!#REF!</f>
        <v>#REF!</v>
      </c>
      <c r="Q400" s="70">
        <f>O400*Прайс!K393</f>
        <v>0</v>
      </c>
      <c r="R400" s="57">
        <f t="shared" si="14"/>
        <v>0</v>
      </c>
      <c r="S400" s="58">
        <f>IF(R400=1,1+SUM($R$7:R399),0)</f>
        <v>0</v>
      </c>
    </row>
    <row r="401" spans="13:19" ht="12.75">
      <c r="M401" s="70" t="str">
        <f>Прайс!B416</f>
        <v>HS034-26</v>
      </c>
      <c r="N401" s="69" t="str">
        <f>Прайс!D400</f>
        <v>Подвес для буров, металлик серебристый </v>
      </c>
      <c r="O401" s="70">
        <f>Прайс!M400</f>
        <v>0</v>
      </c>
      <c r="P401" s="70" t="e">
        <f>O401*Прайс!#REF!</f>
        <v>#REF!</v>
      </c>
      <c r="Q401" s="70">
        <f>O401*Прайс!K397</f>
        <v>0</v>
      </c>
      <c r="R401" s="57">
        <f t="shared" si="14"/>
        <v>0</v>
      </c>
      <c r="S401" s="58">
        <f>IF(R401=1,1+SUM($R$7:R400),0)</f>
        <v>0</v>
      </c>
    </row>
    <row r="402" spans="13:19" ht="12.75">
      <c r="M402" s="70">
        <f>Прайс!B417</f>
        <v>0</v>
      </c>
      <c r="N402" s="69">
        <f>Прайс!D401</f>
        <v>0</v>
      </c>
      <c r="O402" s="70">
        <f>Прайс!M401</f>
        <v>0</v>
      </c>
      <c r="P402" s="70" t="e">
        <f>O402*Прайс!#REF!</f>
        <v>#REF!</v>
      </c>
      <c r="Q402" s="70">
        <f>O402*Прайс!K395</f>
        <v>0</v>
      </c>
      <c r="R402" s="57">
        <f t="shared" si="14"/>
        <v>0</v>
      </c>
      <c r="S402" s="58">
        <f>IF(R402=1,1+SUM($R$7:R401),0)</f>
        <v>0</v>
      </c>
    </row>
    <row r="403" spans="13:19" ht="12.75">
      <c r="M403" s="70">
        <f>Прайс!B418</f>
        <v>0</v>
      </c>
      <c r="N403" s="69">
        <f>Прайс!D402</f>
        <v>0</v>
      </c>
      <c r="O403" s="70">
        <f>Прайс!M402</f>
        <v>0</v>
      </c>
      <c r="P403" s="70" t="e">
        <f>O403*Прайс!#REF!</f>
        <v>#REF!</v>
      </c>
      <c r="Q403" s="70">
        <f>O403*Прайс!K396</f>
        <v>0</v>
      </c>
      <c r="R403" s="57">
        <f t="shared" si="14"/>
        <v>0</v>
      </c>
      <c r="S403" s="58">
        <f>IF(R403=1,1+SUM($R$7:R402),0)</f>
        <v>0</v>
      </c>
    </row>
    <row r="404" spans="13:19" ht="12.75">
      <c r="M404" s="70" t="str">
        <f>Прайс!B419</f>
        <v>HS034-56</v>
      </c>
      <c r="N404" s="69" t="str">
        <f>Прайс!D403</f>
        <v>Подвес для буров, черный муар</v>
      </c>
      <c r="O404" s="70">
        <f>Прайс!M403</f>
        <v>0</v>
      </c>
      <c r="P404" s="70" t="e">
        <f>O404*Прайс!#REF!</f>
        <v>#REF!</v>
      </c>
      <c r="Q404" s="70">
        <f>O404*Прайс!K397</f>
        <v>0</v>
      </c>
      <c r="R404" s="57">
        <f t="shared" si="14"/>
        <v>0</v>
      </c>
      <c r="S404" s="58">
        <f>IF(R404=1,1+SUM($R$7:R403),0)</f>
        <v>0</v>
      </c>
    </row>
    <row r="405" spans="13:19" ht="12.75">
      <c r="M405" s="70">
        <f>Прайс!B420</f>
        <v>0</v>
      </c>
      <c r="N405" s="69">
        <f>Прайс!D404</f>
        <v>0</v>
      </c>
      <c r="O405" s="70">
        <f>Прайс!M404</f>
        <v>0</v>
      </c>
      <c r="P405" s="70" t="e">
        <f>O405*Прайс!#REF!</f>
        <v>#REF!</v>
      </c>
      <c r="Q405" s="70">
        <f>O405*Прайс!K398</f>
        <v>0</v>
      </c>
      <c r="R405" s="57">
        <f t="shared" si="14"/>
        <v>0</v>
      </c>
      <c r="S405" s="58">
        <f>IF(R405=1,1+SUM($R$7:R404),0)</f>
        <v>0</v>
      </c>
    </row>
    <row r="406" spans="13:19" ht="12.75">
      <c r="M406" s="70">
        <f>Прайс!B421</f>
        <v>0</v>
      </c>
      <c r="N406" s="69">
        <f>Прайс!D405</f>
        <v>0</v>
      </c>
      <c r="O406" s="70">
        <f>Прайс!M405</f>
        <v>0</v>
      </c>
      <c r="P406" s="70" t="e">
        <f>O406*Прайс!#REF!</f>
        <v>#REF!</v>
      </c>
      <c r="Q406" s="70">
        <f>O406*Прайс!K399</f>
        <v>0</v>
      </c>
      <c r="R406" s="57">
        <f t="shared" si="14"/>
        <v>0</v>
      </c>
      <c r="S406" s="58">
        <f>IF(R406=1,1+SUM($R$7:R405),0)</f>
        <v>0</v>
      </c>
    </row>
    <row r="407" spans="13:19" ht="12.75">
      <c r="M407" s="70" t="str">
        <f>Прайс!B422</f>
        <v>HS040-01</v>
      </c>
      <c r="N407" s="69" t="str">
        <f>Прайс!D406</f>
        <v>Держатель для бит отверток, белый </v>
      </c>
      <c r="O407" s="70">
        <f>Прайс!M406</f>
        <v>0</v>
      </c>
      <c r="P407" s="70" t="e">
        <f>O407*Прайс!#REF!</f>
        <v>#REF!</v>
      </c>
      <c r="Q407" s="70">
        <f>O407*Прайс!K406</f>
        <v>0</v>
      </c>
      <c r="R407" s="57">
        <f t="shared" si="14"/>
        <v>0</v>
      </c>
      <c r="S407" s="58">
        <f>IF(R407=1,1+SUM($R$7:R406),0)</f>
        <v>0</v>
      </c>
    </row>
    <row r="408" spans="13:19" ht="12.75">
      <c r="M408" s="70">
        <f>Прайс!B423</f>
        <v>0</v>
      </c>
      <c r="N408" s="69">
        <f>Прайс!D407</f>
        <v>0</v>
      </c>
      <c r="O408" s="70">
        <f>Прайс!M407</f>
        <v>0</v>
      </c>
      <c r="P408" s="70" t="e">
        <f>O408*Прайс!#REF!</f>
        <v>#REF!</v>
      </c>
      <c r="Q408" s="70">
        <f>O408*Прайс!K401</f>
        <v>0</v>
      </c>
      <c r="R408" s="57">
        <f t="shared" si="14"/>
        <v>0</v>
      </c>
      <c r="S408" s="58">
        <f>IF(R408=1,1+SUM($R$7:R407),0)</f>
        <v>0</v>
      </c>
    </row>
    <row r="409" spans="13:19" ht="12.75">
      <c r="M409" s="70">
        <f>Прайс!B424</f>
        <v>0</v>
      </c>
      <c r="N409" s="69">
        <f>Прайс!D408</f>
        <v>0</v>
      </c>
      <c r="O409" s="70">
        <f>Прайс!M408</f>
        <v>0</v>
      </c>
      <c r="P409" s="70" t="e">
        <f>O409*Прайс!#REF!</f>
        <v>#REF!</v>
      </c>
      <c r="Q409" s="70">
        <f>O409*Прайс!K402</f>
        <v>0</v>
      </c>
      <c r="R409" s="57">
        <f t="shared" si="14"/>
        <v>0</v>
      </c>
      <c r="S409" s="58">
        <f>IF(R409=1,1+SUM($R$7:R408),0)</f>
        <v>0</v>
      </c>
    </row>
    <row r="410" spans="13:19" ht="12.75">
      <c r="M410" s="70" t="str">
        <f>Прайс!B425</f>
        <v>HS040-26</v>
      </c>
      <c r="N410" s="69" t="str">
        <f>Прайс!D409</f>
        <v>Держатель для бит отверток, металлик серебристый </v>
      </c>
      <c r="O410" s="70">
        <f>Прайс!M409</f>
        <v>0</v>
      </c>
      <c r="P410" s="70" t="e">
        <f>O410*Прайс!#REF!</f>
        <v>#REF!</v>
      </c>
      <c r="Q410" s="70">
        <f>O410*Прайс!K406</f>
        <v>0</v>
      </c>
      <c r="R410" s="57">
        <f t="shared" si="14"/>
        <v>0</v>
      </c>
      <c r="S410" s="58">
        <f>IF(R410=1,1+SUM($R$7:R409),0)</f>
        <v>0</v>
      </c>
    </row>
    <row r="411" spans="13:19" ht="12.75">
      <c r="M411" s="70">
        <f>Прайс!B426</f>
        <v>0</v>
      </c>
      <c r="N411" s="69">
        <f>Прайс!D410</f>
        <v>0</v>
      </c>
      <c r="O411" s="70">
        <f>Прайс!M410</f>
        <v>0</v>
      </c>
      <c r="P411" s="70" t="e">
        <f>O411*Прайс!#REF!</f>
        <v>#REF!</v>
      </c>
      <c r="Q411" s="70">
        <f>O411*Прайс!K404</f>
        <v>0</v>
      </c>
      <c r="R411" s="57">
        <f t="shared" si="14"/>
        <v>0</v>
      </c>
      <c r="S411" s="58">
        <f>IF(R411=1,1+SUM($R$7:R410),0)</f>
        <v>0</v>
      </c>
    </row>
    <row r="412" spans="13:19" ht="12.75">
      <c r="M412" s="70">
        <f>Прайс!B427</f>
        <v>0</v>
      </c>
      <c r="N412" s="69">
        <f>Прайс!D411</f>
        <v>0</v>
      </c>
      <c r="O412" s="70">
        <f>Прайс!M411</f>
        <v>0</v>
      </c>
      <c r="P412" s="70" t="e">
        <f>O412*Прайс!#REF!</f>
        <v>#REF!</v>
      </c>
      <c r="Q412" s="70">
        <f>O412*Прайс!K405</f>
        <v>0</v>
      </c>
      <c r="R412" s="57">
        <f t="shared" si="14"/>
        <v>0</v>
      </c>
      <c r="S412" s="58">
        <f>IF(R412=1,1+SUM($R$7:R411),0)</f>
        <v>0</v>
      </c>
    </row>
    <row r="413" spans="13:19" ht="12.75">
      <c r="M413" s="70" t="str">
        <f>Прайс!B428</f>
        <v>HS040-56</v>
      </c>
      <c r="N413" s="69" t="str">
        <f>Прайс!D412</f>
        <v>Держатель для бит отверток, черный муар </v>
      </c>
      <c r="O413" s="70">
        <f>Прайс!M412</f>
        <v>0</v>
      </c>
      <c r="P413" s="70" t="e">
        <f>O413*Прайс!#REF!</f>
        <v>#REF!</v>
      </c>
      <c r="Q413" s="70">
        <f>O413*Прайс!K406</f>
        <v>0</v>
      </c>
      <c r="R413" s="57">
        <f t="shared" si="14"/>
        <v>0</v>
      </c>
      <c r="S413" s="58">
        <f>IF(R413=1,1+SUM($R$7:R412),0)</f>
        <v>0</v>
      </c>
    </row>
    <row r="414" spans="13:19" ht="12.75">
      <c r="M414" s="70">
        <f>Прайс!B429</f>
        <v>0</v>
      </c>
      <c r="N414" s="69">
        <f>Прайс!D413</f>
        <v>0</v>
      </c>
      <c r="O414" s="70">
        <f>Прайс!M413</f>
        <v>0</v>
      </c>
      <c r="P414" s="70" t="e">
        <f>O414*Прайс!#REF!</f>
        <v>#REF!</v>
      </c>
      <c r="Q414" s="70">
        <f>O414*Прайс!K407</f>
        <v>0</v>
      </c>
      <c r="R414" s="57">
        <f t="shared" si="14"/>
        <v>0</v>
      </c>
      <c r="S414" s="58">
        <f>IF(R414=1,1+SUM($R$7:R413),0)</f>
        <v>0</v>
      </c>
    </row>
    <row r="415" spans="13:19" ht="12.75">
      <c r="M415" s="70">
        <f>Прайс!B430</f>
        <v>0</v>
      </c>
      <c r="N415" s="69">
        <f>Прайс!D414</f>
        <v>0</v>
      </c>
      <c r="O415" s="70">
        <f>Прайс!M414</f>
        <v>0</v>
      </c>
      <c r="P415" s="70" t="e">
        <f>O415*Прайс!#REF!</f>
        <v>#REF!</v>
      </c>
      <c r="Q415" s="70">
        <f>O415*Прайс!K408</f>
        <v>0</v>
      </c>
      <c r="R415" s="57">
        <f t="shared" si="14"/>
        <v>0</v>
      </c>
      <c r="S415" s="58">
        <f>IF(R415=1,1+SUM($R$7:R414),0)</f>
        <v>0</v>
      </c>
    </row>
    <row r="416" spans="13:19" ht="12.75">
      <c r="M416" s="70" t="str">
        <f>Прайс!B431</f>
        <v>HS038-01</v>
      </c>
      <c r="N416" s="69" t="str">
        <f>Прайс!D415</f>
        <v>Карандашница, белый </v>
      </c>
      <c r="O416" s="70">
        <f>Прайс!M415</f>
        <v>0</v>
      </c>
      <c r="P416" s="70" t="e">
        <f>O416*Прайс!#REF!</f>
        <v>#REF!</v>
      </c>
      <c r="Q416" s="70">
        <f>O416*Прайс!K415</f>
        <v>0</v>
      </c>
      <c r="R416" s="57">
        <f t="shared" si="14"/>
        <v>0</v>
      </c>
      <c r="S416" s="58">
        <f>IF(R416=1,1+SUM($R$7:R415),0)</f>
        <v>0</v>
      </c>
    </row>
    <row r="417" spans="13:19" ht="12.75">
      <c r="M417" s="70">
        <f>Прайс!B432</f>
        <v>0</v>
      </c>
      <c r="N417" s="69">
        <f>Прайс!D416</f>
        <v>0</v>
      </c>
      <c r="O417" s="70">
        <f>Прайс!M416</f>
        <v>0</v>
      </c>
      <c r="P417" s="70" t="e">
        <f>O417*Прайс!#REF!</f>
        <v>#REF!</v>
      </c>
      <c r="Q417" s="70">
        <f>O417*Прайс!K410</f>
        <v>0</v>
      </c>
      <c r="R417" s="57">
        <f t="shared" si="14"/>
        <v>0</v>
      </c>
      <c r="S417" s="58">
        <f>IF(R417=1,1+SUM($R$7:R416),0)</f>
        <v>0</v>
      </c>
    </row>
    <row r="418" spans="13:19" ht="12.75">
      <c r="M418" s="70">
        <f>Прайс!B433</f>
        <v>0</v>
      </c>
      <c r="N418" s="69">
        <f>Прайс!D417</f>
        <v>0</v>
      </c>
      <c r="O418" s="70">
        <f>Прайс!M417</f>
        <v>0</v>
      </c>
      <c r="P418" s="70" t="e">
        <f>O418*Прайс!#REF!</f>
        <v>#REF!</v>
      </c>
      <c r="Q418" s="70">
        <f>O418*Прайс!K411</f>
        <v>0</v>
      </c>
      <c r="R418" s="57">
        <f t="shared" si="14"/>
        <v>0</v>
      </c>
      <c r="S418" s="58">
        <f>IF(R418=1,1+SUM($R$7:R417),0)</f>
        <v>0</v>
      </c>
    </row>
    <row r="419" spans="13:19" ht="12.75">
      <c r="M419" s="70" t="str">
        <f>Прайс!B434</f>
        <v>HS038-26</v>
      </c>
      <c r="N419" s="69" t="str">
        <f>Прайс!D418</f>
        <v>Карандашница, металлик серебристый </v>
      </c>
      <c r="O419" s="70">
        <f>Прайс!M418</f>
        <v>0</v>
      </c>
      <c r="P419" s="70" t="e">
        <f>O419*Прайс!#REF!</f>
        <v>#REF!</v>
      </c>
      <c r="Q419" s="70">
        <f>O419*Прайс!K415</f>
        <v>0</v>
      </c>
      <c r="R419" s="57">
        <f t="shared" si="14"/>
        <v>0</v>
      </c>
      <c r="S419" s="58">
        <f>IF(R419=1,1+SUM($R$7:R418),0)</f>
        <v>0</v>
      </c>
    </row>
    <row r="420" spans="13:19" ht="12.75">
      <c r="M420" s="70">
        <f>Прайс!B435</f>
        <v>0</v>
      </c>
      <c r="N420" s="69">
        <f>Прайс!D419</f>
        <v>0</v>
      </c>
      <c r="O420" s="70">
        <f>Прайс!M419</f>
        <v>0</v>
      </c>
      <c r="P420" s="70" t="e">
        <f>O420*Прайс!#REF!</f>
        <v>#REF!</v>
      </c>
      <c r="Q420" s="70">
        <f>O420*Прайс!K413</f>
        <v>0</v>
      </c>
      <c r="R420" s="57">
        <f t="shared" si="14"/>
        <v>0</v>
      </c>
      <c r="S420" s="58">
        <f>IF(R420=1,1+SUM($R$7:R419),0)</f>
        <v>0</v>
      </c>
    </row>
    <row r="421" spans="13:19" ht="12.75">
      <c r="M421" s="70">
        <f>Прайс!B436</f>
        <v>0</v>
      </c>
      <c r="N421" s="69">
        <f>Прайс!D420</f>
        <v>0</v>
      </c>
      <c r="O421" s="70">
        <f>Прайс!M420</f>
        <v>0</v>
      </c>
      <c r="P421" s="70" t="e">
        <f>O421*Прайс!#REF!</f>
        <v>#REF!</v>
      </c>
      <c r="Q421" s="70">
        <f>O421*Прайс!K414</f>
        <v>0</v>
      </c>
      <c r="R421" s="57">
        <f t="shared" si="14"/>
        <v>0</v>
      </c>
      <c r="S421" s="58">
        <f>IF(R421=1,1+SUM($R$7:R420),0)</f>
        <v>0</v>
      </c>
    </row>
    <row r="422" spans="13:19" ht="12.75">
      <c r="M422" s="70" t="str">
        <f>Прайс!B437</f>
        <v>HS038-56</v>
      </c>
      <c r="N422" s="69" t="str">
        <f>Прайс!D421</f>
        <v>Карандашница, черный муар</v>
      </c>
      <c r="O422" s="70">
        <f>Прайс!M421</f>
        <v>0</v>
      </c>
      <c r="P422" s="70" t="e">
        <f>O422*Прайс!#REF!</f>
        <v>#REF!</v>
      </c>
      <c r="Q422" s="70">
        <f>O422*Прайс!K415</f>
        <v>0</v>
      </c>
      <c r="R422" s="57">
        <f t="shared" si="14"/>
        <v>0</v>
      </c>
      <c r="S422" s="58">
        <f>IF(R422=1,1+SUM($R$7:R421),0)</f>
        <v>0</v>
      </c>
    </row>
    <row r="423" spans="13:19" ht="12.75">
      <c r="M423" s="70">
        <f>Прайс!B438</f>
        <v>0</v>
      </c>
      <c r="N423" s="69">
        <f>Прайс!D422</f>
        <v>0</v>
      </c>
      <c r="O423" s="70">
        <f>Прайс!M422</f>
        <v>0</v>
      </c>
      <c r="P423" s="70" t="e">
        <f>O423*Прайс!#REF!</f>
        <v>#REF!</v>
      </c>
      <c r="Q423" s="70">
        <f>O423*Прайс!K416</f>
        <v>0</v>
      </c>
      <c r="R423" s="57">
        <f t="shared" si="14"/>
        <v>0</v>
      </c>
      <c r="S423" s="58">
        <f>IF(R423=1,1+SUM($R$7:R422),0)</f>
        <v>0</v>
      </c>
    </row>
    <row r="424" spans="13:19" ht="12.75">
      <c r="M424" s="70">
        <f>Прайс!B439</f>
        <v>0</v>
      </c>
      <c r="N424" s="69">
        <f>Прайс!D423</f>
        <v>0</v>
      </c>
      <c r="O424" s="70">
        <f>Прайс!M423</f>
        <v>0</v>
      </c>
      <c r="P424" s="70" t="e">
        <f>O424*Прайс!#REF!</f>
        <v>#REF!</v>
      </c>
      <c r="Q424" s="70">
        <f>O424*Прайс!K417</f>
        <v>0</v>
      </c>
      <c r="R424" s="57">
        <f t="shared" si="14"/>
        <v>0</v>
      </c>
      <c r="S424" s="58">
        <f>IF(R424=1,1+SUM($R$7:R423),0)</f>
        <v>0</v>
      </c>
    </row>
    <row r="425" spans="13:19" ht="12.75">
      <c r="M425" s="70" t="str">
        <f>Прайс!B440</f>
        <v>HS026-01</v>
      </c>
      <c r="N425" s="69" t="str">
        <f>Прайс!D424</f>
        <v>Опора для сверел (W=200, Ф7--14), белый </v>
      </c>
      <c r="O425" s="70">
        <f>Прайс!M424</f>
        <v>0</v>
      </c>
      <c r="P425" s="70" t="e">
        <f>O425*Прайс!#REF!</f>
        <v>#REF!</v>
      </c>
      <c r="Q425" s="70">
        <f>O425*Прайс!K424</f>
        <v>0</v>
      </c>
      <c r="R425" s="57">
        <f t="shared" si="14"/>
        <v>0</v>
      </c>
      <c r="S425" s="58">
        <f>IF(R425=1,1+SUM($R$7:R424),0)</f>
        <v>0</v>
      </c>
    </row>
    <row r="426" spans="13:19" ht="12.75">
      <c r="M426" s="70">
        <f>Прайс!B441</f>
        <v>0</v>
      </c>
      <c r="N426" s="69">
        <f>Прайс!D425</f>
        <v>0</v>
      </c>
      <c r="O426" s="70">
        <f>Прайс!M425</f>
        <v>0</v>
      </c>
      <c r="P426" s="70" t="e">
        <f>O426*Прайс!#REF!</f>
        <v>#REF!</v>
      </c>
      <c r="Q426" s="70">
        <f>O426*Прайс!K419</f>
        <v>0</v>
      </c>
      <c r="R426" s="57">
        <f t="shared" si="14"/>
        <v>0</v>
      </c>
      <c r="S426" s="58">
        <f>IF(R426=1,1+SUM($R$7:R425),0)</f>
        <v>0</v>
      </c>
    </row>
    <row r="427" spans="13:19" ht="12.75">
      <c r="M427" s="70">
        <f>Прайс!B442</f>
        <v>0</v>
      </c>
      <c r="N427" s="69">
        <f>Прайс!D426</f>
        <v>0</v>
      </c>
      <c r="O427" s="70">
        <f>Прайс!M426</f>
        <v>0</v>
      </c>
      <c r="P427" s="70" t="e">
        <f>O427*Прайс!#REF!</f>
        <v>#REF!</v>
      </c>
      <c r="Q427" s="70">
        <f>O427*Прайс!K420</f>
        <v>0</v>
      </c>
      <c r="R427" s="57">
        <f t="shared" si="14"/>
        <v>0</v>
      </c>
      <c r="S427" s="58">
        <f>IF(R427=1,1+SUM($R$7:R426),0)</f>
        <v>0</v>
      </c>
    </row>
    <row r="428" spans="13:19" ht="12.75">
      <c r="M428" s="70" t="str">
        <f>Прайс!B443</f>
        <v>HS026-26</v>
      </c>
      <c r="N428" s="69" t="str">
        <f>Прайс!D427</f>
        <v>Опора для сверел (W=200, Ф7--14), металлик серебристый </v>
      </c>
      <c r="O428" s="70">
        <f>Прайс!M427</f>
        <v>0</v>
      </c>
      <c r="P428" s="70" t="e">
        <f>O428*Прайс!#REF!</f>
        <v>#REF!</v>
      </c>
      <c r="Q428" s="70">
        <f>O428*Прайс!K424</f>
        <v>0</v>
      </c>
      <c r="R428" s="57">
        <f t="shared" si="14"/>
        <v>0</v>
      </c>
      <c r="S428" s="58">
        <f>IF(R428=1,1+SUM($R$7:R427),0)</f>
        <v>0</v>
      </c>
    </row>
    <row r="429" spans="13:19" ht="12.75">
      <c r="M429" s="70">
        <f>Прайс!B444</f>
        <v>0</v>
      </c>
      <c r="N429" s="69">
        <f>Прайс!D428</f>
        <v>0</v>
      </c>
      <c r="O429" s="70">
        <f>Прайс!M428</f>
        <v>0</v>
      </c>
      <c r="P429" s="70" t="e">
        <f>O429*Прайс!#REF!</f>
        <v>#REF!</v>
      </c>
      <c r="Q429" s="70">
        <f>O429*Прайс!K422</f>
        <v>0</v>
      </c>
      <c r="R429" s="57">
        <f t="shared" si="14"/>
        <v>0</v>
      </c>
      <c r="S429" s="58">
        <f>IF(R429=1,1+SUM($R$7:R428),0)</f>
        <v>0</v>
      </c>
    </row>
    <row r="430" spans="13:19" ht="12.75">
      <c r="M430" s="70">
        <f>Прайс!B445</f>
        <v>0</v>
      </c>
      <c r="N430" s="69">
        <f>Прайс!D429</f>
        <v>0</v>
      </c>
      <c r="O430" s="70">
        <f>Прайс!M429</f>
        <v>0</v>
      </c>
      <c r="P430" s="70" t="e">
        <f>O430*Прайс!#REF!</f>
        <v>#REF!</v>
      </c>
      <c r="Q430" s="70">
        <f>O430*Прайс!K423</f>
        <v>0</v>
      </c>
      <c r="R430" s="57">
        <f t="shared" si="14"/>
        <v>0</v>
      </c>
      <c r="S430" s="58">
        <f>IF(R430=1,1+SUM($R$7:R429),0)</f>
        <v>0</v>
      </c>
    </row>
    <row r="431" spans="13:19" ht="12.75">
      <c r="M431" s="70" t="str">
        <f>Прайс!B446</f>
        <v>HS026-56</v>
      </c>
      <c r="N431" s="69" t="str">
        <f>Прайс!D430</f>
        <v>Опора для сверел (W=200, Ф7--14), черный муар </v>
      </c>
      <c r="O431" s="70">
        <f>Прайс!M430</f>
        <v>0</v>
      </c>
      <c r="P431" s="70" t="e">
        <f>O431*Прайс!#REF!</f>
        <v>#REF!</v>
      </c>
      <c r="Q431" s="70">
        <f>O431*Прайс!K424</f>
        <v>0</v>
      </c>
      <c r="R431" s="57">
        <f t="shared" si="14"/>
        <v>0</v>
      </c>
      <c r="S431" s="58">
        <f>IF(R431=1,1+SUM($R$7:R430),0)</f>
        <v>0</v>
      </c>
    </row>
    <row r="432" spans="13:19" ht="12.75">
      <c r="M432" s="70">
        <f>Прайс!B447</f>
        <v>0</v>
      </c>
      <c r="N432" s="69">
        <f>Прайс!D431</f>
        <v>0</v>
      </c>
      <c r="O432" s="70">
        <f>Прайс!M431</f>
        <v>0</v>
      </c>
      <c r="P432" s="70" t="e">
        <f>O432*Прайс!#REF!</f>
        <v>#REF!</v>
      </c>
      <c r="Q432" s="70">
        <f>O432*Прайс!K425</f>
        <v>0</v>
      </c>
      <c r="R432" s="57">
        <f t="shared" si="14"/>
        <v>0</v>
      </c>
      <c r="S432" s="58">
        <f>IF(R432=1,1+SUM($R$7:R431),0)</f>
        <v>0</v>
      </c>
    </row>
    <row r="433" spans="13:19" ht="12.75">
      <c r="M433" s="70">
        <f>Прайс!B448</f>
        <v>0</v>
      </c>
      <c r="N433" s="69">
        <f>Прайс!D432</f>
        <v>0</v>
      </c>
      <c r="O433" s="70">
        <f>Прайс!M432</f>
        <v>0</v>
      </c>
      <c r="P433" s="70" t="e">
        <f>O433*Прайс!#REF!</f>
        <v>#REF!</v>
      </c>
      <c r="Q433" s="70">
        <f>O433*Прайс!K426</f>
        <v>0</v>
      </c>
      <c r="R433" s="57">
        <f t="shared" si="14"/>
        <v>0</v>
      </c>
      <c r="S433" s="58">
        <f>IF(R433=1,1+SUM($R$7:R432),0)</f>
        <v>0</v>
      </c>
    </row>
    <row r="434" spans="13:19" ht="12.75">
      <c r="M434" s="70" t="str">
        <f>Прайс!B449</f>
        <v>HS027-01</v>
      </c>
      <c r="N434" s="69" t="str">
        <f>Прайс!D433</f>
        <v>Крючок двойной (L=50 мм, B=15 мм), белый </v>
      </c>
      <c r="O434" s="70">
        <f>Прайс!M433</f>
        <v>0</v>
      </c>
      <c r="P434" s="70" t="e">
        <f>O434*Прайс!#REF!</f>
        <v>#REF!</v>
      </c>
      <c r="Q434" s="70">
        <f>O434*Прайс!K433</f>
        <v>0</v>
      </c>
      <c r="R434" s="57">
        <f t="shared" si="14"/>
        <v>0</v>
      </c>
      <c r="S434" s="58">
        <f>IF(R434=1,1+SUM($R$7:R433),0)</f>
        <v>0</v>
      </c>
    </row>
    <row r="435" spans="13:19" ht="12.75">
      <c r="M435" s="70">
        <f>Прайс!B450</f>
        <v>0</v>
      </c>
      <c r="N435" s="69">
        <f>Прайс!D434</f>
        <v>0</v>
      </c>
      <c r="O435" s="70">
        <f>Прайс!M434</f>
        <v>0</v>
      </c>
      <c r="P435" s="70" t="e">
        <f>O435*Прайс!#REF!</f>
        <v>#REF!</v>
      </c>
      <c r="Q435" s="70">
        <f>O435*Прайс!K428</f>
        <v>0</v>
      </c>
      <c r="R435" s="57">
        <f t="shared" si="14"/>
        <v>0</v>
      </c>
      <c r="S435" s="58">
        <f>IF(R435=1,1+SUM($R$7:R434),0)</f>
        <v>0</v>
      </c>
    </row>
    <row r="436" spans="13:19" ht="12.75">
      <c r="M436" s="70">
        <f>Прайс!B451</f>
        <v>0</v>
      </c>
      <c r="N436" s="69">
        <f>Прайс!D435</f>
        <v>0</v>
      </c>
      <c r="O436" s="70">
        <f>Прайс!M435</f>
        <v>0</v>
      </c>
      <c r="P436" s="70" t="e">
        <f>O436*Прайс!#REF!</f>
        <v>#REF!</v>
      </c>
      <c r="Q436" s="70">
        <f>O436*Прайс!K429</f>
        <v>0</v>
      </c>
      <c r="R436" s="57">
        <f t="shared" si="14"/>
        <v>0</v>
      </c>
      <c r="S436" s="58">
        <f>IF(R436=1,1+SUM($R$7:R435),0)</f>
        <v>0</v>
      </c>
    </row>
    <row r="437" spans="13:19" ht="12.75">
      <c r="M437" s="70" t="str">
        <f>Прайс!B452</f>
        <v>HS027-26</v>
      </c>
      <c r="N437" s="69" t="str">
        <f>Прайс!D436</f>
        <v>Крючок двойной (L=50 мм, B=15 мм), металлик серебристый </v>
      </c>
      <c r="O437" s="70">
        <f>Прайс!M436</f>
        <v>0</v>
      </c>
      <c r="P437" s="70" t="e">
        <f>O437*Прайс!#REF!</f>
        <v>#REF!</v>
      </c>
      <c r="Q437" s="70">
        <f>O437*Прайс!K433</f>
        <v>0</v>
      </c>
      <c r="R437" s="57">
        <f t="shared" si="14"/>
        <v>0</v>
      </c>
      <c r="S437" s="58">
        <f>IF(R437=1,1+SUM($R$7:R436),0)</f>
        <v>0</v>
      </c>
    </row>
    <row r="438" spans="13:19" ht="12.75">
      <c r="M438" s="70">
        <f>Прайс!B453</f>
        <v>0</v>
      </c>
      <c r="N438" s="69">
        <f>Прайс!D437</f>
        <v>0</v>
      </c>
      <c r="O438" s="70">
        <f>Прайс!M437</f>
        <v>0</v>
      </c>
      <c r="P438" s="70" t="e">
        <f>O438*Прайс!#REF!</f>
        <v>#REF!</v>
      </c>
      <c r="Q438" s="70">
        <f>O438*Прайс!K431</f>
        <v>0</v>
      </c>
      <c r="R438" s="57">
        <f t="shared" si="14"/>
        <v>0</v>
      </c>
      <c r="S438" s="58">
        <f>IF(R438=1,1+SUM($R$7:R437),0)</f>
        <v>0</v>
      </c>
    </row>
    <row r="439" spans="13:19" ht="12.75">
      <c r="M439" s="70">
        <f>Прайс!B454</f>
        <v>0</v>
      </c>
      <c r="N439" s="69">
        <f>Прайс!D438</f>
        <v>0</v>
      </c>
      <c r="O439" s="70">
        <f>Прайс!M438</f>
        <v>0</v>
      </c>
      <c r="P439" s="70" t="e">
        <f>O439*Прайс!#REF!</f>
        <v>#REF!</v>
      </c>
      <c r="Q439" s="70">
        <f>O439*Прайс!K432</f>
        <v>0</v>
      </c>
      <c r="R439" s="57">
        <f t="shared" si="14"/>
        <v>0</v>
      </c>
      <c r="S439" s="58">
        <f>IF(R439=1,1+SUM($R$7:R438),0)</f>
        <v>0</v>
      </c>
    </row>
    <row r="440" spans="13:19" ht="12.75">
      <c r="M440" s="70" t="str">
        <f>Прайс!B455</f>
        <v>HS027-56</v>
      </c>
      <c r="N440" s="69" t="str">
        <f>Прайс!D439</f>
        <v>Крючок двойной (L=50 мм, B=15 мм), черный муар </v>
      </c>
      <c r="O440" s="70">
        <f>Прайс!M439</f>
        <v>0</v>
      </c>
      <c r="P440" s="70" t="e">
        <f>O440*Прайс!#REF!</f>
        <v>#REF!</v>
      </c>
      <c r="Q440" s="70">
        <f>O440*Прайс!K433</f>
        <v>0</v>
      </c>
      <c r="R440" s="57">
        <f t="shared" si="14"/>
        <v>0</v>
      </c>
      <c r="S440" s="58">
        <f>IF(R440=1,1+SUM($R$7:R439),0)</f>
        <v>0</v>
      </c>
    </row>
    <row r="441" spans="13:19" ht="12.75">
      <c r="M441" s="70">
        <f>Прайс!B456</f>
        <v>0</v>
      </c>
      <c r="N441" s="69">
        <f>Прайс!D440</f>
        <v>0</v>
      </c>
      <c r="O441" s="70">
        <f>Прайс!M440</f>
        <v>0</v>
      </c>
      <c r="P441" s="70" t="e">
        <f>O441*Прайс!#REF!</f>
        <v>#REF!</v>
      </c>
      <c r="Q441" s="70">
        <f>O441*Прайс!K434</f>
        <v>0</v>
      </c>
      <c r="R441" s="57">
        <f t="shared" si="14"/>
        <v>0</v>
      </c>
      <c r="S441" s="58">
        <f>IF(R441=1,1+SUM($R$7:R440),0)</f>
        <v>0</v>
      </c>
    </row>
    <row r="442" spans="13:19" ht="12.75">
      <c r="M442" s="70">
        <f>Прайс!B457</f>
        <v>0</v>
      </c>
      <c r="N442" s="69">
        <f>Прайс!D441</f>
        <v>0</v>
      </c>
      <c r="O442" s="70">
        <f>Прайс!M441</f>
        <v>0</v>
      </c>
      <c r="P442" s="70" t="e">
        <f>O442*Прайс!#REF!</f>
        <v>#REF!</v>
      </c>
      <c r="Q442" s="70">
        <f>O442*Прайс!K435</f>
        <v>0</v>
      </c>
      <c r="R442" s="57">
        <f t="shared" si="14"/>
        <v>0</v>
      </c>
      <c r="S442" s="58">
        <f>IF(R442=1,1+SUM($R$7:R441),0)</f>
        <v>0</v>
      </c>
    </row>
    <row r="443" spans="13:19" ht="12.75">
      <c r="M443" s="70" t="str">
        <f>Прайс!B458</f>
        <v>HS028-01</v>
      </c>
      <c r="N443" s="69" t="str">
        <f>Прайс!D442</f>
        <v>Крючок двойной (L=50 мм, B=30 мм), белый </v>
      </c>
      <c r="O443" s="70">
        <f>Прайс!M442</f>
        <v>0</v>
      </c>
      <c r="P443" s="70" t="e">
        <f>O443*Прайс!#REF!</f>
        <v>#REF!</v>
      </c>
      <c r="Q443" s="70">
        <f>O443*Прайс!K442</f>
        <v>0</v>
      </c>
      <c r="R443" s="57">
        <f t="shared" si="14"/>
        <v>0</v>
      </c>
      <c r="S443" s="58">
        <f>IF(R443=1,1+SUM($R$7:R442),0)</f>
        <v>0</v>
      </c>
    </row>
    <row r="444" spans="13:19" ht="12.75">
      <c r="M444" s="70">
        <f>Прайс!B459</f>
        <v>0</v>
      </c>
      <c r="N444" s="69">
        <f>Прайс!D443</f>
        <v>0</v>
      </c>
      <c r="O444" s="70">
        <f>Прайс!M443</f>
        <v>0</v>
      </c>
      <c r="P444" s="70" t="e">
        <f>O444*Прайс!#REF!</f>
        <v>#REF!</v>
      </c>
      <c r="Q444" s="70">
        <f>O444*Прайс!K437</f>
        <v>0</v>
      </c>
      <c r="R444" s="57">
        <f t="shared" si="14"/>
        <v>0</v>
      </c>
      <c r="S444" s="58">
        <f>IF(R444=1,1+SUM($R$7:R443),0)</f>
        <v>0</v>
      </c>
    </row>
    <row r="445" spans="13:19" ht="12.75">
      <c r="M445" s="70">
        <f>Прайс!B460</f>
        <v>0</v>
      </c>
      <c r="N445" s="69">
        <f>Прайс!D444</f>
        <v>0</v>
      </c>
      <c r="O445" s="70">
        <f>Прайс!M444</f>
        <v>0</v>
      </c>
      <c r="P445" s="70" t="e">
        <f>O445*Прайс!#REF!</f>
        <v>#REF!</v>
      </c>
      <c r="Q445" s="70">
        <f>O445*Прайс!K438</f>
        <v>0</v>
      </c>
      <c r="R445" s="57">
        <f t="shared" si="14"/>
        <v>0</v>
      </c>
      <c r="S445" s="58">
        <f>IF(R445=1,1+SUM($R$7:R444),0)</f>
        <v>0</v>
      </c>
    </row>
    <row r="446" spans="13:19" ht="12.75">
      <c r="M446" s="70" t="str">
        <f>Прайс!B461</f>
        <v>HS028-26</v>
      </c>
      <c r="N446" s="69" t="str">
        <f>Прайс!D445</f>
        <v>Крючок двойной (L=50 мм, B=30 мм), металлик серебристый </v>
      </c>
      <c r="O446" s="70">
        <f>Прайс!M445</f>
        <v>0</v>
      </c>
      <c r="P446" s="70" t="e">
        <f>O446*Прайс!#REF!</f>
        <v>#REF!</v>
      </c>
      <c r="Q446" s="70">
        <f>O446*Прайс!K442</f>
        <v>0</v>
      </c>
      <c r="R446" s="57">
        <f t="shared" si="14"/>
        <v>0</v>
      </c>
      <c r="S446" s="58">
        <f>IF(R446=1,1+SUM($R$7:R445),0)</f>
        <v>0</v>
      </c>
    </row>
    <row r="447" spans="13:19" ht="12.75">
      <c r="M447" s="70">
        <f>Прайс!B462</f>
        <v>0</v>
      </c>
      <c r="N447" s="69">
        <f>Прайс!D446</f>
        <v>0</v>
      </c>
      <c r="O447" s="70">
        <f>Прайс!M446</f>
        <v>0</v>
      </c>
      <c r="P447" s="70" t="e">
        <f>O447*Прайс!#REF!</f>
        <v>#REF!</v>
      </c>
      <c r="Q447" s="70">
        <f>O447*Прайс!K440</f>
        <v>0</v>
      </c>
      <c r="R447" s="57">
        <f t="shared" si="14"/>
        <v>0</v>
      </c>
      <c r="S447" s="58">
        <f>IF(R447=1,1+SUM($R$7:R446),0)</f>
        <v>0</v>
      </c>
    </row>
    <row r="448" spans="13:19" ht="12.75">
      <c r="M448" s="70">
        <f>Прайс!B463</f>
        <v>0</v>
      </c>
      <c r="N448" s="69">
        <f>Прайс!D447</f>
        <v>0</v>
      </c>
      <c r="O448" s="70">
        <f>Прайс!M447</f>
        <v>0</v>
      </c>
      <c r="P448" s="70" t="e">
        <f>O448*Прайс!#REF!</f>
        <v>#REF!</v>
      </c>
      <c r="Q448" s="70">
        <f>O448*Прайс!K441</f>
        <v>0</v>
      </c>
      <c r="R448" s="57">
        <f t="shared" si="14"/>
        <v>0</v>
      </c>
      <c r="S448" s="58">
        <f>IF(R448=1,1+SUM($R$7:R447),0)</f>
        <v>0</v>
      </c>
    </row>
    <row r="449" spans="13:19" ht="12.75">
      <c r="M449" s="70" t="str">
        <f>Прайс!B464</f>
        <v>HS028-56</v>
      </c>
      <c r="N449" s="69" t="str">
        <f>Прайс!D448</f>
        <v>Крючок двойной (L=50 мм, B=30 мм), черный муар </v>
      </c>
      <c r="O449" s="70">
        <f>Прайс!M448</f>
        <v>0</v>
      </c>
      <c r="P449" s="70" t="e">
        <f>O449*Прайс!#REF!</f>
        <v>#REF!</v>
      </c>
      <c r="Q449" s="70">
        <f>O449*Прайс!K442</f>
        <v>0</v>
      </c>
      <c r="R449" s="57">
        <f t="shared" si="14"/>
        <v>0</v>
      </c>
      <c r="S449" s="58">
        <f>IF(R449=1,1+SUM($R$7:R448),0)</f>
        <v>0</v>
      </c>
    </row>
    <row r="450" spans="13:19" ht="12.75">
      <c r="M450" s="70">
        <f>Прайс!B465</f>
        <v>0</v>
      </c>
      <c r="N450" s="69">
        <f>Прайс!D449</f>
        <v>0</v>
      </c>
      <c r="O450" s="70">
        <f>Прайс!M449</f>
        <v>0</v>
      </c>
      <c r="P450" s="70" t="e">
        <f>O450*Прайс!#REF!</f>
        <v>#REF!</v>
      </c>
      <c r="Q450" s="70">
        <f>O450*Прайс!K443</f>
        <v>0</v>
      </c>
      <c r="R450" s="57">
        <f t="shared" si="14"/>
        <v>0</v>
      </c>
      <c r="S450" s="58">
        <f>IF(R450=1,1+SUM($R$7:R449),0)</f>
        <v>0</v>
      </c>
    </row>
    <row r="451" spans="13:19" ht="12.75">
      <c r="M451" s="70">
        <f>Прайс!B466</f>
        <v>0</v>
      </c>
      <c r="N451" s="69">
        <f>Прайс!D450</f>
        <v>0</v>
      </c>
      <c r="O451" s="70">
        <f>Прайс!M450</f>
        <v>0</v>
      </c>
      <c r="P451" s="70" t="e">
        <f>O451*Прайс!#REF!</f>
        <v>#REF!</v>
      </c>
      <c r="Q451" s="70">
        <f>O451*Прайс!K444</f>
        <v>0</v>
      </c>
      <c r="R451" s="57">
        <f t="shared" si="14"/>
        <v>0</v>
      </c>
      <c r="S451" s="58">
        <f>IF(R451=1,1+SUM($R$7:R450),0)</f>
        <v>0</v>
      </c>
    </row>
    <row r="452" spans="13:19" ht="12.75">
      <c r="M452" s="70" t="str">
        <f>Прайс!B467</f>
        <v>HS029-01</v>
      </c>
      <c r="N452" s="69" t="str">
        <f>Прайс!D451</f>
        <v>Крючок двойной (L=100 мм, B=15 мм), белый </v>
      </c>
      <c r="O452" s="70">
        <f>Прайс!M451</f>
        <v>0</v>
      </c>
      <c r="P452" s="70" t="e">
        <f>O452*Прайс!#REF!</f>
        <v>#REF!</v>
      </c>
      <c r="Q452" s="70">
        <f>O452*Прайс!K451</f>
        <v>0</v>
      </c>
      <c r="R452" s="57">
        <f t="shared" si="14"/>
        <v>0</v>
      </c>
      <c r="S452" s="58">
        <f>IF(R452=1,1+SUM($R$7:R451),0)</f>
        <v>0</v>
      </c>
    </row>
    <row r="453" spans="13:19" ht="12.75">
      <c r="M453" s="70">
        <f>Прайс!B468</f>
        <v>0</v>
      </c>
      <c r="N453" s="69">
        <f>Прайс!D452</f>
        <v>0</v>
      </c>
      <c r="O453" s="70">
        <f>Прайс!M452</f>
        <v>0</v>
      </c>
      <c r="P453" s="70" t="e">
        <f>O453*Прайс!#REF!</f>
        <v>#REF!</v>
      </c>
      <c r="Q453" s="70">
        <f>O453*Прайс!K446</f>
        <v>0</v>
      </c>
      <c r="R453" s="57">
        <f t="shared" si="14"/>
        <v>0</v>
      </c>
      <c r="S453" s="58">
        <f>IF(R453=1,1+SUM($R$7:R452),0)</f>
        <v>0</v>
      </c>
    </row>
    <row r="454" spans="13:19" ht="12.75">
      <c r="M454" s="70">
        <f>Прайс!B469</f>
        <v>0</v>
      </c>
      <c r="N454" s="69">
        <f>Прайс!D453</f>
        <v>0</v>
      </c>
      <c r="O454" s="70">
        <f>Прайс!M453</f>
        <v>0</v>
      </c>
      <c r="P454" s="70" t="e">
        <f>O454*Прайс!#REF!</f>
        <v>#REF!</v>
      </c>
      <c r="Q454" s="70">
        <f>O454*Прайс!K447</f>
        <v>0</v>
      </c>
      <c r="R454" s="57">
        <f t="shared" si="14"/>
        <v>0</v>
      </c>
      <c r="S454" s="58">
        <f>IF(R454=1,1+SUM($R$7:R453),0)</f>
        <v>0</v>
      </c>
    </row>
    <row r="455" spans="13:19" ht="12.75">
      <c r="M455" s="70" t="str">
        <f>Прайс!B470</f>
        <v>HS029-26</v>
      </c>
      <c r="N455" s="69" t="str">
        <f>Прайс!D454</f>
        <v>Крючок двойной (L=100 мм, B=15 мм), металлик серебристый </v>
      </c>
      <c r="O455" s="70">
        <f>Прайс!M454</f>
        <v>0</v>
      </c>
      <c r="P455" s="70" t="e">
        <f>O455*Прайс!#REF!</f>
        <v>#REF!</v>
      </c>
      <c r="Q455" s="70">
        <f>O455*Прайс!K451</f>
        <v>0</v>
      </c>
      <c r="R455" s="57">
        <f t="shared" si="14"/>
        <v>0</v>
      </c>
      <c r="S455" s="58">
        <f>IF(R455=1,1+SUM($R$7:R454),0)</f>
        <v>0</v>
      </c>
    </row>
    <row r="456" spans="13:19" ht="12.75">
      <c r="M456" s="70">
        <f>Прайс!B471</f>
        <v>0</v>
      </c>
      <c r="N456" s="69">
        <f>Прайс!D455</f>
        <v>0</v>
      </c>
      <c r="O456" s="70">
        <f>Прайс!M455</f>
        <v>0</v>
      </c>
      <c r="P456" s="70" t="e">
        <f>O456*Прайс!#REF!</f>
        <v>#REF!</v>
      </c>
      <c r="Q456" s="70">
        <f>O456*Прайс!K449</f>
        <v>0</v>
      </c>
      <c r="R456" s="57">
        <f t="shared" si="14"/>
        <v>0</v>
      </c>
      <c r="S456" s="58">
        <f>IF(R456=1,1+SUM($R$7:R455),0)</f>
        <v>0</v>
      </c>
    </row>
    <row r="457" spans="13:19" ht="12.75">
      <c r="M457" s="70">
        <f>Прайс!B472</f>
        <v>0</v>
      </c>
      <c r="N457" s="69">
        <f>Прайс!D456</f>
        <v>0</v>
      </c>
      <c r="O457" s="70">
        <f>Прайс!M456</f>
        <v>0</v>
      </c>
      <c r="P457" s="70" t="e">
        <f>O457*Прайс!#REF!</f>
        <v>#REF!</v>
      </c>
      <c r="Q457" s="70">
        <f>O457*Прайс!K450</f>
        <v>0</v>
      </c>
      <c r="R457" s="57">
        <f t="shared" si="14"/>
        <v>0</v>
      </c>
      <c r="S457" s="58">
        <f>IF(R457=1,1+SUM($R$7:R456),0)</f>
        <v>0</v>
      </c>
    </row>
    <row r="458" spans="13:19" ht="12.75">
      <c r="M458" s="70" t="str">
        <f>Прайс!B473</f>
        <v>HS029-56</v>
      </c>
      <c r="N458" s="69" t="str">
        <f>Прайс!D457</f>
        <v>Крючок двойной (L=100 мм, B=15 мм), черный муар </v>
      </c>
      <c r="O458" s="70">
        <f>Прайс!M457</f>
        <v>0</v>
      </c>
      <c r="P458" s="70" t="e">
        <f>O458*Прайс!#REF!</f>
        <v>#REF!</v>
      </c>
      <c r="Q458" s="70">
        <f>O458*Прайс!K451</f>
        <v>0</v>
      </c>
      <c r="R458" s="57">
        <f t="shared" si="14"/>
        <v>0</v>
      </c>
      <c r="S458" s="58">
        <f>IF(R458=1,1+SUM($R$7:R457),0)</f>
        <v>0</v>
      </c>
    </row>
    <row r="459" spans="13:19" ht="12.75">
      <c r="M459" s="70">
        <f>Прайс!B474</f>
        <v>0</v>
      </c>
      <c r="N459" s="69">
        <f>Прайс!D458</f>
        <v>0</v>
      </c>
      <c r="O459" s="70">
        <f>Прайс!M458</f>
        <v>0</v>
      </c>
      <c r="P459" s="70" t="e">
        <f>O459*Прайс!#REF!</f>
        <v>#REF!</v>
      </c>
      <c r="Q459" s="70">
        <f>O459*Прайс!K452</f>
        <v>0</v>
      </c>
      <c r="R459" s="57">
        <f t="shared" si="14"/>
        <v>0</v>
      </c>
      <c r="S459" s="58">
        <f>IF(R459=1,1+SUM($R$7:R458),0)</f>
        <v>0</v>
      </c>
    </row>
    <row r="460" spans="13:19" ht="12.75">
      <c r="M460" s="70">
        <f>Прайс!B475</f>
        <v>0</v>
      </c>
      <c r="N460" s="69">
        <f>Прайс!D459</f>
        <v>0</v>
      </c>
      <c r="O460" s="70">
        <f>Прайс!M459</f>
        <v>0</v>
      </c>
      <c r="P460" s="70" t="e">
        <f>O460*Прайс!#REF!</f>
        <v>#REF!</v>
      </c>
      <c r="Q460" s="70">
        <f>O460*Прайс!K453</f>
        <v>0</v>
      </c>
      <c r="R460" s="57">
        <f t="shared" si="14"/>
        <v>0</v>
      </c>
      <c r="S460" s="58">
        <f>IF(R460=1,1+SUM($R$7:R459),0)</f>
        <v>0</v>
      </c>
    </row>
    <row r="461" spans="13:19" ht="12.75">
      <c r="M461" s="70" t="str">
        <f>Прайс!B476</f>
        <v>HS030-01</v>
      </c>
      <c r="N461" s="69" t="str">
        <f>Прайс!D460</f>
        <v>Крючок двойной (L=100 мм, B=30 мм), белый </v>
      </c>
      <c r="O461" s="70">
        <f>Прайс!M460</f>
        <v>0</v>
      </c>
      <c r="P461" s="70" t="e">
        <f>O461*Прайс!#REF!</f>
        <v>#REF!</v>
      </c>
      <c r="Q461" s="70">
        <f>O461*Прайс!K460</f>
        <v>0</v>
      </c>
      <c r="R461" s="57">
        <f t="shared" si="14"/>
        <v>0</v>
      </c>
      <c r="S461" s="58">
        <f>IF(R461=1,1+SUM($R$7:R460),0)</f>
        <v>0</v>
      </c>
    </row>
    <row r="462" spans="13:19" ht="12.75">
      <c r="M462" s="70">
        <f>Прайс!B477</f>
        <v>0</v>
      </c>
      <c r="N462" s="69">
        <f>Прайс!D461</f>
        <v>0</v>
      </c>
      <c r="O462" s="70">
        <f>Прайс!M461</f>
        <v>0</v>
      </c>
      <c r="P462" s="70" t="e">
        <f>O462*Прайс!#REF!</f>
        <v>#REF!</v>
      </c>
      <c r="Q462" s="70">
        <f>O462*Прайс!K455</f>
        <v>0</v>
      </c>
      <c r="R462" s="57">
        <f aca="true" t="shared" si="15" ref="R462:R525">IF(O462&gt;0,1,0)</f>
        <v>0</v>
      </c>
      <c r="S462" s="58">
        <f>IF(R462=1,1+SUM($R$7:R461),0)</f>
        <v>0</v>
      </c>
    </row>
    <row r="463" spans="13:19" ht="12.75">
      <c r="M463" s="70">
        <f>Прайс!B478</f>
        <v>0</v>
      </c>
      <c r="N463" s="69">
        <f>Прайс!D462</f>
        <v>0</v>
      </c>
      <c r="O463" s="70">
        <f>Прайс!M462</f>
        <v>0</v>
      </c>
      <c r="P463" s="70" t="e">
        <f>O463*Прайс!#REF!</f>
        <v>#REF!</v>
      </c>
      <c r="Q463" s="70">
        <f>O463*Прайс!K456</f>
        <v>0</v>
      </c>
      <c r="R463" s="57">
        <f t="shared" si="15"/>
        <v>0</v>
      </c>
      <c r="S463" s="58">
        <f>IF(R463=1,1+SUM($R$7:R462),0)</f>
        <v>0</v>
      </c>
    </row>
    <row r="464" spans="13:19" ht="12.75">
      <c r="M464" s="70" t="str">
        <f>Прайс!B479</f>
        <v>HS030-26</v>
      </c>
      <c r="N464" s="69" t="str">
        <f>Прайс!D463</f>
        <v>Крючок двойной (L=100 мм, B=30 мм), металлик серебристый </v>
      </c>
      <c r="O464" s="70">
        <f>Прайс!M463</f>
        <v>0</v>
      </c>
      <c r="P464" s="70" t="e">
        <f>O464*Прайс!#REF!</f>
        <v>#REF!</v>
      </c>
      <c r="Q464" s="70">
        <f>O464*Прайс!K460</f>
        <v>0</v>
      </c>
      <c r="R464" s="57">
        <f t="shared" si="15"/>
        <v>0</v>
      </c>
      <c r="S464" s="58">
        <f>IF(R464=1,1+SUM($R$7:R463),0)</f>
        <v>0</v>
      </c>
    </row>
    <row r="465" spans="13:19" ht="12.75">
      <c r="M465" s="70">
        <f>Прайс!B480</f>
        <v>0</v>
      </c>
      <c r="N465" s="69">
        <f>Прайс!D464</f>
        <v>0</v>
      </c>
      <c r="O465" s="70">
        <f>Прайс!M464</f>
        <v>0</v>
      </c>
      <c r="P465" s="70" t="e">
        <f>O465*Прайс!#REF!</f>
        <v>#REF!</v>
      </c>
      <c r="Q465" s="70">
        <f>O465*Прайс!K458</f>
        <v>0</v>
      </c>
      <c r="R465" s="57">
        <f t="shared" si="15"/>
        <v>0</v>
      </c>
      <c r="S465" s="58">
        <f>IF(R465=1,1+SUM($R$7:R464),0)</f>
        <v>0</v>
      </c>
    </row>
    <row r="466" spans="13:19" ht="12.75">
      <c r="M466" s="70">
        <f>Прайс!B481</f>
        <v>0</v>
      </c>
      <c r="N466" s="69">
        <f>Прайс!D465</f>
        <v>0</v>
      </c>
      <c r="O466" s="70">
        <f>Прайс!M465</f>
        <v>0</v>
      </c>
      <c r="P466" s="70" t="e">
        <f>O466*Прайс!#REF!</f>
        <v>#REF!</v>
      </c>
      <c r="Q466" s="70">
        <f>O466*Прайс!K459</f>
        <v>0</v>
      </c>
      <c r="R466" s="57">
        <f t="shared" si="15"/>
        <v>0</v>
      </c>
      <c r="S466" s="58">
        <f>IF(R466=1,1+SUM($R$7:R465),0)</f>
        <v>0</v>
      </c>
    </row>
    <row r="467" spans="13:19" ht="12.75">
      <c r="M467" s="70" t="str">
        <f>Прайс!B482</f>
        <v>HS030-56</v>
      </c>
      <c r="N467" s="69" t="str">
        <f>Прайс!D466</f>
        <v>Крючок двойной (L=100 мм, B=30 мм), черный муар</v>
      </c>
      <c r="O467" s="70">
        <f>Прайс!M466</f>
        <v>0</v>
      </c>
      <c r="P467" s="70" t="e">
        <f>O467*Прайс!#REF!</f>
        <v>#REF!</v>
      </c>
      <c r="Q467" s="70">
        <f>O467*Прайс!K460</f>
        <v>0</v>
      </c>
      <c r="R467" s="57">
        <f t="shared" si="15"/>
        <v>0</v>
      </c>
      <c r="S467" s="58">
        <f>IF(R467=1,1+SUM($R$7:R466),0)</f>
        <v>0</v>
      </c>
    </row>
    <row r="468" spans="13:19" ht="12.75">
      <c r="M468" s="70">
        <f>Прайс!B483</f>
        <v>0</v>
      </c>
      <c r="N468" s="69">
        <f>Прайс!D467</f>
        <v>0</v>
      </c>
      <c r="O468" s="70">
        <f>Прайс!M467</f>
        <v>0</v>
      </c>
      <c r="P468" s="70" t="e">
        <f>O468*Прайс!#REF!</f>
        <v>#REF!</v>
      </c>
      <c r="Q468" s="70">
        <f>O468*Прайс!K461</f>
        <v>0</v>
      </c>
      <c r="R468" s="57">
        <f t="shared" si="15"/>
        <v>0</v>
      </c>
      <c r="S468" s="58">
        <f>IF(R468=1,1+SUM($R$7:R467),0)</f>
        <v>0</v>
      </c>
    </row>
    <row r="469" spans="13:19" ht="12.75">
      <c r="M469" s="70">
        <f>Прайс!B484</f>
        <v>0</v>
      </c>
      <c r="N469" s="69">
        <f>Прайс!D468</f>
        <v>0</v>
      </c>
      <c r="O469" s="70">
        <f>Прайс!M468</f>
        <v>0</v>
      </c>
      <c r="P469" s="70" t="e">
        <f>O469*Прайс!#REF!</f>
        <v>#REF!</v>
      </c>
      <c r="Q469" s="70">
        <f>O469*Прайс!K462</f>
        <v>0</v>
      </c>
      <c r="R469" s="57">
        <f t="shared" si="15"/>
        <v>0</v>
      </c>
      <c r="S469" s="58">
        <f>IF(R469=1,1+SUM($R$7:R468),0)</f>
        <v>0</v>
      </c>
    </row>
    <row r="470" spans="13:19" ht="12.75">
      <c r="M470" s="70" t="str">
        <f>Прайс!B485</f>
        <v>HS031-01</v>
      </c>
      <c r="N470" s="69" t="str">
        <f>Прайс!D469</f>
        <v>Крючок двойной (L=150 мм, B=15 мм), белый </v>
      </c>
      <c r="O470" s="70">
        <f>Прайс!M469</f>
        <v>0</v>
      </c>
      <c r="P470" s="70" t="e">
        <f>O470*Прайс!#REF!</f>
        <v>#REF!</v>
      </c>
      <c r="Q470" s="70">
        <f>O470*Прайс!K469</f>
        <v>0</v>
      </c>
      <c r="R470" s="57">
        <f t="shared" si="15"/>
        <v>0</v>
      </c>
      <c r="S470" s="58">
        <f>IF(R470=1,1+SUM($R$7:R469),0)</f>
        <v>0</v>
      </c>
    </row>
    <row r="471" spans="13:19" ht="12.75">
      <c r="M471" s="70">
        <f>Прайс!B486</f>
        <v>0</v>
      </c>
      <c r="N471" s="69">
        <f>Прайс!D470</f>
        <v>0</v>
      </c>
      <c r="O471" s="70">
        <f>Прайс!M470</f>
        <v>0</v>
      </c>
      <c r="P471" s="70" t="e">
        <f>O471*Прайс!#REF!</f>
        <v>#REF!</v>
      </c>
      <c r="Q471" s="70">
        <f>O471*Прайс!K464</f>
        <v>0</v>
      </c>
      <c r="R471" s="57">
        <f t="shared" si="15"/>
        <v>0</v>
      </c>
      <c r="S471" s="58">
        <f>IF(R471=1,1+SUM($R$7:R470),0)</f>
        <v>0</v>
      </c>
    </row>
    <row r="472" spans="13:19" ht="12.75">
      <c r="M472" s="70">
        <f>Прайс!B487</f>
        <v>0</v>
      </c>
      <c r="N472" s="69">
        <f>Прайс!D471</f>
        <v>0</v>
      </c>
      <c r="O472" s="70">
        <f>Прайс!M471</f>
        <v>0</v>
      </c>
      <c r="P472" s="70" t="e">
        <f>O472*Прайс!#REF!</f>
        <v>#REF!</v>
      </c>
      <c r="Q472" s="70">
        <f>O472*Прайс!K465</f>
        <v>0</v>
      </c>
      <c r="R472" s="57">
        <f t="shared" si="15"/>
        <v>0</v>
      </c>
      <c r="S472" s="58">
        <f>IF(R472=1,1+SUM($R$7:R471),0)</f>
        <v>0</v>
      </c>
    </row>
    <row r="473" spans="13:19" ht="12.75">
      <c r="M473" s="70" t="str">
        <f>Прайс!B488</f>
        <v>HS031-26</v>
      </c>
      <c r="N473" s="69" t="str">
        <f>Прайс!D472</f>
        <v>Крючок двойной (L=150 мм, B=15 мм), металлик серебристый </v>
      </c>
      <c r="O473" s="70">
        <f>Прайс!M472</f>
        <v>0</v>
      </c>
      <c r="P473" s="70" t="e">
        <f>O473*Прайс!#REF!</f>
        <v>#REF!</v>
      </c>
      <c r="Q473" s="70">
        <f>O473*Прайс!K469</f>
        <v>0</v>
      </c>
      <c r="R473" s="57">
        <f t="shared" si="15"/>
        <v>0</v>
      </c>
      <c r="S473" s="58">
        <f>IF(R473=1,1+SUM($R$7:R472),0)</f>
        <v>0</v>
      </c>
    </row>
    <row r="474" spans="13:19" ht="12.75">
      <c r="M474" s="70">
        <f>Прайс!B489</f>
        <v>0</v>
      </c>
      <c r="N474" s="69">
        <f>Прайс!D473</f>
        <v>0</v>
      </c>
      <c r="O474" s="70">
        <f>Прайс!M473</f>
        <v>0</v>
      </c>
      <c r="P474" s="70" t="e">
        <f>O474*Прайс!#REF!</f>
        <v>#REF!</v>
      </c>
      <c r="Q474" s="70">
        <f>O474*Прайс!K467</f>
        <v>0</v>
      </c>
      <c r="R474" s="57">
        <f t="shared" si="15"/>
        <v>0</v>
      </c>
      <c r="S474" s="58">
        <f>IF(R474=1,1+SUM($R$7:R473),0)</f>
        <v>0</v>
      </c>
    </row>
    <row r="475" spans="13:19" ht="12.75">
      <c r="M475" s="70">
        <f>Прайс!B490</f>
        <v>0</v>
      </c>
      <c r="N475" s="69">
        <f>Прайс!D474</f>
        <v>0</v>
      </c>
      <c r="O475" s="70">
        <f>Прайс!M474</f>
        <v>0</v>
      </c>
      <c r="P475" s="70" t="e">
        <f>O475*Прайс!#REF!</f>
        <v>#REF!</v>
      </c>
      <c r="Q475" s="70">
        <f>O475*Прайс!K468</f>
        <v>0</v>
      </c>
      <c r="R475" s="57">
        <f t="shared" si="15"/>
        <v>0</v>
      </c>
      <c r="S475" s="58">
        <f>IF(R475=1,1+SUM($R$7:R474),0)</f>
        <v>0</v>
      </c>
    </row>
    <row r="476" spans="13:19" ht="12.75">
      <c r="M476" s="70" t="str">
        <f>Прайс!B491</f>
        <v>HS031-56</v>
      </c>
      <c r="N476" s="69" t="str">
        <f>Прайс!D475</f>
        <v>Крючок двойной (L=150 мм, B=15 мм), черный муар</v>
      </c>
      <c r="O476" s="70">
        <f>Прайс!M475</f>
        <v>0</v>
      </c>
      <c r="P476" s="70" t="e">
        <f>O476*Прайс!#REF!</f>
        <v>#REF!</v>
      </c>
      <c r="Q476" s="70">
        <f>O476*Прайс!K469</f>
        <v>0</v>
      </c>
      <c r="R476" s="57">
        <f t="shared" si="15"/>
        <v>0</v>
      </c>
      <c r="S476" s="58">
        <f>IF(R476=1,1+SUM($R$7:R475),0)</f>
        <v>0</v>
      </c>
    </row>
    <row r="477" spans="13:19" ht="12.75">
      <c r="M477" s="70">
        <f>Прайс!B492</f>
        <v>0</v>
      </c>
      <c r="N477" s="69">
        <f>Прайс!D476</f>
        <v>0</v>
      </c>
      <c r="O477" s="70">
        <f>Прайс!M476</f>
        <v>0</v>
      </c>
      <c r="P477" s="70" t="e">
        <f>O477*Прайс!#REF!</f>
        <v>#REF!</v>
      </c>
      <c r="Q477" s="70">
        <f>O477*Прайс!K470</f>
        <v>0</v>
      </c>
      <c r="R477" s="57">
        <f t="shared" si="15"/>
        <v>0</v>
      </c>
      <c r="S477" s="58">
        <f>IF(R477=1,1+SUM($R$7:R476),0)</f>
        <v>0</v>
      </c>
    </row>
    <row r="478" spans="13:19" ht="12.75">
      <c r="M478" s="70">
        <f>Прайс!B493</f>
        <v>0</v>
      </c>
      <c r="N478" s="69">
        <f>Прайс!D477</f>
        <v>0</v>
      </c>
      <c r="O478" s="70">
        <f>Прайс!M477</f>
        <v>0</v>
      </c>
      <c r="P478" s="70" t="e">
        <f>O478*Прайс!#REF!</f>
        <v>#REF!</v>
      </c>
      <c r="Q478" s="70">
        <f>O478*Прайс!K471</f>
        <v>0</v>
      </c>
      <c r="R478" s="57">
        <f t="shared" si="15"/>
        <v>0</v>
      </c>
      <c r="S478" s="58">
        <f>IF(R478=1,1+SUM($R$7:R477),0)</f>
        <v>0</v>
      </c>
    </row>
    <row r="479" spans="13:19" ht="12.75">
      <c r="M479" s="70" t="str">
        <f>Прайс!B494</f>
        <v>HS032-01</v>
      </c>
      <c r="N479" s="69" t="str">
        <f>Прайс!D478</f>
        <v>Крючок двойной (L=150 мм, B=30 мм), белый </v>
      </c>
      <c r="O479" s="70">
        <f>Прайс!M478</f>
        <v>0</v>
      </c>
      <c r="P479" s="70" t="e">
        <f>O479*Прайс!#REF!</f>
        <v>#REF!</v>
      </c>
      <c r="Q479" s="70">
        <f>O479*Прайс!K478</f>
        <v>0</v>
      </c>
      <c r="R479" s="57">
        <f t="shared" si="15"/>
        <v>0</v>
      </c>
      <c r="S479" s="58">
        <f>IF(R479=1,1+SUM($R$7:R478),0)</f>
        <v>0</v>
      </c>
    </row>
    <row r="480" spans="13:19" ht="12.75">
      <c r="M480" s="70">
        <f>Прайс!B495</f>
        <v>0</v>
      </c>
      <c r="N480" s="69">
        <f>Прайс!D479</f>
        <v>0</v>
      </c>
      <c r="O480" s="70">
        <f>Прайс!M479</f>
        <v>0</v>
      </c>
      <c r="P480" s="70" t="e">
        <f>O480*Прайс!#REF!</f>
        <v>#REF!</v>
      </c>
      <c r="Q480" s="70">
        <f>O480*Прайс!K473</f>
        <v>0</v>
      </c>
      <c r="R480" s="57">
        <f t="shared" si="15"/>
        <v>0</v>
      </c>
      <c r="S480" s="58">
        <f>IF(R480=1,1+SUM($R$7:R479),0)</f>
        <v>0</v>
      </c>
    </row>
    <row r="481" spans="13:19" ht="12.75">
      <c r="M481" s="70">
        <f>Прайс!B496</f>
        <v>0</v>
      </c>
      <c r="N481" s="69">
        <f>Прайс!D480</f>
        <v>0</v>
      </c>
      <c r="O481" s="70">
        <f>Прайс!M480</f>
        <v>0</v>
      </c>
      <c r="P481" s="70" t="e">
        <f>O481*Прайс!#REF!</f>
        <v>#REF!</v>
      </c>
      <c r="Q481" s="70">
        <f>O481*Прайс!K474</f>
        <v>0</v>
      </c>
      <c r="R481" s="57">
        <f t="shared" si="15"/>
        <v>0</v>
      </c>
      <c r="S481" s="58">
        <f>IF(R481=1,1+SUM($R$7:R480),0)</f>
        <v>0</v>
      </c>
    </row>
    <row r="482" spans="13:19" ht="12.75">
      <c r="M482" s="70" t="str">
        <f>Прайс!B497</f>
        <v>HS032-26</v>
      </c>
      <c r="N482" s="69" t="str">
        <f>Прайс!D481</f>
        <v>Крючок двойной (L=150 мм, B=30 мм), металлик серебристый </v>
      </c>
      <c r="O482" s="70">
        <f>Прайс!M481</f>
        <v>0</v>
      </c>
      <c r="P482" s="70" t="e">
        <f>O482*Прайс!#REF!</f>
        <v>#REF!</v>
      </c>
      <c r="Q482" s="70">
        <f>O482*Прайс!K478</f>
        <v>0</v>
      </c>
      <c r="R482" s="57">
        <f t="shared" si="15"/>
        <v>0</v>
      </c>
      <c r="S482" s="58">
        <f>IF(R482=1,1+SUM($R$7:R481),0)</f>
        <v>0</v>
      </c>
    </row>
    <row r="483" spans="13:19" ht="12.75">
      <c r="M483" s="70">
        <f>Прайс!B498</f>
        <v>0</v>
      </c>
      <c r="N483" s="69">
        <f>Прайс!D482</f>
        <v>0</v>
      </c>
      <c r="O483" s="70">
        <f>Прайс!M482</f>
        <v>0</v>
      </c>
      <c r="P483" s="70" t="e">
        <f>O483*Прайс!#REF!</f>
        <v>#REF!</v>
      </c>
      <c r="Q483" s="70">
        <f>O483*Прайс!K476</f>
        <v>0</v>
      </c>
      <c r="R483" s="57">
        <f t="shared" si="15"/>
        <v>0</v>
      </c>
      <c r="S483" s="58">
        <f>IF(R483=1,1+SUM($R$7:R482),0)</f>
        <v>0</v>
      </c>
    </row>
    <row r="484" spans="13:19" ht="12.75">
      <c r="M484" s="70">
        <f>Прайс!B499</f>
        <v>0</v>
      </c>
      <c r="N484" s="69">
        <f>Прайс!D483</f>
        <v>0</v>
      </c>
      <c r="O484" s="70">
        <f>Прайс!M483</f>
        <v>0</v>
      </c>
      <c r="P484" s="70" t="e">
        <f>O484*Прайс!#REF!</f>
        <v>#REF!</v>
      </c>
      <c r="Q484" s="70">
        <f>O484*Прайс!K477</f>
        <v>0</v>
      </c>
      <c r="R484" s="57">
        <f t="shared" si="15"/>
        <v>0</v>
      </c>
      <c r="S484" s="58">
        <f>IF(R484=1,1+SUM($R$7:R483),0)</f>
        <v>0</v>
      </c>
    </row>
    <row r="485" spans="13:19" ht="12.75">
      <c r="M485" s="70" t="str">
        <f>Прайс!B500</f>
        <v>HS032-56</v>
      </c>
      <c r="N485" s="69" t="str">
        <f>Прайс!D484</f>
        <v>Крючок двойной (L=150 мм, B=30 мм), черный муар</v>
      </c>
      <c r="O485" s="70">
        <f>Прайс!M484</f>
        <v>0</v>
      </c>
      <c r="P485" s="70" t="e">
        <f>O485*Прайс!#REF!</f>
        <v>#REF!</v>
      </c>
      <c r="Q485" s="70">
        <f>O485*Прайс!K478</f>
        <v>0</v>
      </c>
      <c r="R485" s="57">
        <f t="shared" si="15"/>
        <v>0</v>
      </c>
      <c r="S485" s="58">
        <f>IF(R485=1,1+SUM($R$7:R484),0)</f>
        <v>0</v>
      </c>
    </row>
    <row r="486" spans="13:19" ht="12.75">
      <c r="M486" s="70">
        <f>Прайс!B501</f>
        <v>0</v>
      </c>
      <c r="N486" s="69">
        <f>Прайс!D485</f>
        <v>0</v>
      </c>
      <c r="O486" s="70">
        <f>Прайс!M485</f>
        <v>0</v>
      </c>
      <c r="P486" s="70" t="e">
        <f>O486*Прайс!#REF!</f>
        <v>#REF!</v>
      </c>
      <c r="Q486" s="70">
        <f>O486*Прайс!K479</f>
        <v>0</v>
      </c>
      <c r="R486" s="57">
        <f t="shared" si="15"/>
        <v>0</v>
      </c>
      <c r="S486" s="58">
        <f>IF(R486=1,1+SUM($R$7:R485),0)</f>
        <v>0</v>
      </c>
    </row>
    <row r="487" spans="13:19" ht="12.75">
      <c r="M487" s="70">
        <f>Прайс!B502</f>
        <v>0</v>
      </c>
      <c r="N487" s="69">
        <f>Прайс!D486</f>
        <v>0</v>
      </c>
      <c r="O487" s="70">
        <f>Прайс!M486</f>
        <v>0</v>
      </c>
      <c r="P487" s="70" t="e">
        <f>O487*Прайс!#REF!</f>
        <v>#REF!</v>
      </c>
      <c r="Q487" s="70">
        <f>O487*Прайс!K480</f>
        <v>0</v>
      </c>
      <c r="R487" s="57">
        <f t="shared" si="15"/>
        <v>0</v>
      </c>
      <c r="S487" s="58">
        <f>IF(R487=1,1+SUM($R$7:R486),0)</f>
        <v>0</v>
      </c>
    </row>
    <row r="488" spans="13:19" ht="12.75">
      <c r="M488" s="70" t="str">
        <f>Прайс!B503</f>
        <v>HS041-22</v>
      </c>
      <c r="N488" s="69" t="str">
        <f>Прайс!D487</f>
        <v>Лоток Logic Store ДШВ 165х100х75, синий</v>
      </c>
      <c r="O488" s="70">
        <f>Прайс!M487</f>
        <v>0</v>
      </c>
      <c r="P488" s="70" t="e">
        <f>O488*Прайс!#REF!</f>
        <v>#REF!</v>
      </c>
      <c r="Q488" s="70">
        <f>O488*Прайс!K487</f>
        <v>0</v>
      </c>
      <c r="R488" s="57">
        <f t="shared" si="15"/>
        <v>0</v>
      </c>
      <c r="S488" s="58">
        <f>IF(R488=1,1+SUM($R$7:R487),0)</f>
        <v>0</v>
      </c>
    </row>
    <row r="489" spans="13:19" ht="12.75">
      <c r="M489" s="70">
        <f>Прайс!B504</f>
        <v>0</v>
      </c>
      <c r="N489" s="69">
        <f>Прайс!D488</f>
        <v>0</v>
      </c>
      <c r="O489" s="70">
        <f>Прайс!M488</f>
        <v>0</v>
      </c>
      <c r="P489" s="70" t="e">
        <f>O489*Прайс!#REF!</f>
        <v>#REF!</v>
      </c>
      <c r="Q489" s="70">
        <f>O489*Прайс!K482</f>
        <v>0</v>
      </c>
      <c r="R489" s="57">
        <f t="shared" si="15"/>
        <v>0</v>
      </c>
      <c r="S489" s="58">
        <f>IF(R489=1,1+SUM($R$7:R488),0)</f>
        <v>0</v>
      </c>
    </row>
    <row r="490" spans="13:19" ht="12.75">
      <c r="M490" s="70">
        <f>Прайс!B505</f>
        <v>0</v>
      </c>
      <c r="N490" s="69">
        <f>Прайс!D489</f>
        <v>0</v>
      </c>
      <c r="O490" s="70">
        <f>Прайс!M489</f>
        <v>0</v>
      </c>
      <c r="P490" s="70" t="e">
        <f>O490*Прайс!#REF!</f>
        <v>#REF!</v>
      </c>
      <c r="Q490" s="70">
        <f>O490*Прайс!K483</f>
        <v>0</v>
      </c>
      <c r="R490" s="57">
        <f t="shared" si="15"/>
        <v>0</v>
      </c>
      <c r="S490" s="58">
        <f>IF(R490=1,1+SUM($R$7:R489),0)</f>
        <v>0</v>
      </c>
    </row>
    <row r="491" spans="13:19" ht="12.75">
      <c r="M491" s="70">
        <f>Прайс!B506</f>
        <v>0</v>
      </c>
      <c r="N491" s="69">
        <f>Прайс!D490</f>
        <v>0</v>
      </c>
      <c r="O491" s="70">
        <f>Прайс!M490</f>
        <v>0</v>
      </c>
      <c r="P491" s="70" t="e">
        <f>O491*Прайс!#REF!</f>
        <v>#REF!</v>
      </c>
      <c r="Q491" s="70">
        <f>O491*Прайс!K484</f>
        <v>0</v>
      </c>
      <c r="R491" s="57">
        <f t="shared" si="15"/>
        <v>0</v>
      </c>
      <c r="S491" s="58">
        <f>IF(R491=1,1+SUM($R$7:R490),0)</f>
        <v>0</v>
      </c>
    </row>
    <row r="492" spans="13:19" ht="12.75">
      <c r="M492" s="70" t="str">
        <f>Прайс!B507</f>
        <v>HS042-22</v>
      </c>
      <c r="N492" s="69" t="str">
        <f>Прайс!D491</f>
        <v>Лоток Logic Store ДШВ 250х150х130, синий</v>
      </c>
      <c r="O492" s="70">
        <f>Прайс!M491</f>
        <v>0</v>
      </c>
      <c r="P492" s="70" t="e">
        <f>O492*Прайс!#REF!</f>
        <v>#REF!</v>
      </c>
      <c r="Q492" s="70">
        <f>O492*Прайс!K491</f>
        <v>0</v>
      </c>
      <c r="R492" s="57">
        <f t="shared" si="15"/>
        <v>0</v>
      </c>
      <c r="S492" s="58">
        <f>IF(R492=1,1+SUM($R$7:R491),0)</f>
        <v>0</v>
      </c>
    </row>
    <row r="493" spans="13:19" ht="12.75">
      <c r="M493" s="70">
        <f>Прайс!B508</f>
        <v>0</v>
      </c>
      <c r="N493" s="69">
        <f>Прайс!D492</f>
        <v>0</v>
      </c>
      <c r="O493" s="70">
        <f>Прайс!M492</f>
        <v>0</v>
      </c>
      <c r="P493" s="70" t="e">
        <f>O493*Прайс!#REF!</f>
        <v>#REF!</v>
      </c>
      <c r="Q493" s="70">
        <f>O493*Прайс!K486</f>
        <v>0</v>
      </c>
      <c r="R493" s="57">
        <f t="shared" si="15"/>
        <v>0</v>
      </c>
      <c r="S493" s="58">
        <f>IF(R493=1,1+SUM($R$7:R492),0)</f>
        <v>0</v>
      </c>
    </row>
    <row r="494" spans="13:19" ht="12.75">
      <c r="M494" s="70">
        <f>Прайс!B509</f>
        <v>0</v>
      </c>
      <c r="N494" s="69">
        <f>Прайс!D493</f>
        <v>0</v>
      </c>
      <c r="O494" s="70">
        <f>Прайс!M493</f>
        <v>0</v>
      </c>
      <c r="P494" s="70" t="e">
        <f>O494*Прайс!#REF!</f>
        <v>#REF!</v>
      </c>
      <c r="Q494" s="70">
        <f>O494*Прайс!K487</f>
        <v>0</v>
      </c>
      <c r="R494" s="57">
        <f t="shared" si="15"/>
        <v>0</v>
      </c>
      <c r="S494" s="58">
        <f>IF(R494=1,1+SUM($R$7:R493),0)</f>
        <v>0</v>
      </c>
    </row>
    <row r="495" spans="13:19" ht="12.75">
      <c r="M495" s="70">
        <f>Прайс!B510</f>
        <v>0</v>
      </c>
      <c r="N495" s="69">
        <f>Прайс!D494</f>
        <v>0</v>
      </c>
      <c r="O495" s="70">
        <f>Прайс!M494</f>
        <v>0</v>
      </c>
      <c r="P495" s="70" t="e">
        <f>O495*Прайс!#REF!</f>
        <v>#REF!</v>
      </c>
      <c r="Q495" s="70">
        <f>O495*Прайс!K488</f>
        <v>0</v>
      </c>
      <c r="R495" s="57">
        <f t="shared" si="15"/>
        <v>0</v>
      </c>
      <c r="S495" s="58">
        <f>IF(R495=1,1+SUM($R$7:R494),0)</f>
        <v>0</v>
      </c>
    </row>
    <row r="496" spans="13:19" ht="12.75">
      <c r="M496" s="70" t="str">
        <f>Прайс!B511</f>
        <v>HS043-22</v>
      </c>
      <c r="N496" s="69" t="str">
        <f>Прайс!D495</f>
        <v>Лоток LogicStore ДШВ 300х225х150, синий</v>
      </c>
      <c r="O496" s="70">
        <f>Прайс!M495</f>
        <v>0</v>
      </c>
      <c r="P496" s="70" t="e">
        <f>O496*Прайс!#REF!</f>
        <v>#REF!</v>
      </c>
      <c r="Q496" s="70">
        <f>O496*Прайс!K495</f>
        <v>0</v>
      </c>
      <c r="R496" s="57">
        <f t="shared" si="15"/>
        <v>0</v>
      </c>
      <c r="S496" s="58">
        <f>IF(R496=1,1+SUM($R$7:R495),0)</f>
        <v>0</v>
      </c>
    </row>
    <row r="497" spans="13:19" ht="12.75">
      <c r="M497" s="70">
        <f>Прайс!B512</f>
        <v>0</v>
      </c>
      <c r="N497" s="69">
        <f>Прайс!D496</f>
        <v>0</v>
      </c>
      <c r="O497" s="70">
        <f>Прайс!M496</f>
        <v>0</v>
      </c>
      <c r="P497" s="70" t="e">
        <f>O497*Прайс!#REF!</f>
        <v>#REF!</v>
      </c>
      <c r="Q497" s="70">
        <f>O497*Прайс!K490</f>
        <v>0</v>
      </c>
      <c r="R497" s="57">
        <f t="shared" si="15"/>
        <v>0</v>
      </c>
      <c r="S497" s="58">
        <f>IF(R497=1,1+SUM($R$7:R496),0)</f>
        <v>0</v>
      </c>
    </row>
    <row r="498" spans="13:19" ht="12.75">
      <c r="M498" s="70">
        <f>Прайс!B513</f>
        <v>0</v>
      </c>
      <c r="N498" s="69">
        <f>Прайс!D497</f>
        <v>0</v>
      </c>
      <c r="O498" s="70">
        <f>Прайс!M497</f>
        <v>0</v>
      </c>
      <c r="P498" s="70" t="e">
        <f>O498*Прайс!#REF!</f>
        <v>#REF!</v>
      </c>
      <c r="Q498" s="70">
        <f>O498*Прайс!K491</f>
        <v>0</v>
      </c>
      <c r="R498" s="57">
        <f t="shared" si="15"/>
        <v>0</v>
      </c>
      <c r="S498" s="58">
        <f>IF(R498=1,1+SUM($R$7:R497),0)</f>
        <v>0</v>
      </c>
    </row>
    <row r="499" spans="13:19" ht="12.75">
      <c r="M499" s="70">
        <f>Прайс!B514</f>
        <v>0</v>
      </c>
      <c r="N499" s="69">
        <f>Прайс!D498</f>
        <v>0</v>
      </c>
      <c r="O499" s="70">
        <f>Прайс!M498</f>
        <v>0</v>
      </c>
      <c r="P499" s="70" t="e">
        <f>O499*Прайс!#REF!</f>
        <v>#REF!</v>
      </c>
      <c r="Q499" s="70">
        <f>O499*Прайс!K492</f>
        <v>0</v>
      </c>
      <c r="R499" s="57">
        <f t="shared" si="15"/>
        <v>0</v>
      </c>
      <c r="S499" s="58">
        <f>IF(R499=1,1+SUM($R$7:R498),0)</f>
        <v>0</v>
      </c>
    </row>
    <row r="500" spans="13:19" ht="12.75">
      <c r="M500" s="70" t="str">
        <f>Прайс!B515</f>
        <v>HS044-22</v>
      </c>
      <c r="N500" s="69" t="str">
        <f>Прайс!D499</f>
        <v>Лоток Logic Store ДШВ 350х225х150, синий</v>
      </c>
      <c r="O500" s="70">
        <f>Прайс!M499</f>
        <v>0</v>
      </c>
      <c r="P500" s="70" t="e">
        <f>O500*Прайс!#REF!</f>
        <v>#REF!</v>
      </c>
      <c r="Q500" s="70">
        <f>O500*Прайс!K499</f>
        <v>0</v>
      </c>
      <c r="R500" s="57">
        <f t="shared" si="15"/>
        <v>0</v>
      </c>
      <c r="S500" s="58">
        <f>IF(R500=1,1+SUM($R$7:R499),0)</f>
        <v>0</v>
      </c>
    </row>
    <row r="501" spans="13:19" ht="12.75">
      <c r="M501" s="70">
        <f>Прайс!B516</f>
        <v>0</v>
      </c>
      <c r="N501" s="69">
        <f>Прайс!D500</f>
        <v>0</v>
      </c>
      <c r="O501" s="70">
        <f>Прайс!M500</f>
        <v>0</v>
      </c>
      <c r="P501" s="70" t="e">
        <f>O501*Прайс!#REF!</f>
        <v>#REF!</v>
      </c>
      <c r="Q501" s="70">
        <f>O501*Прайс!K494</f>
        <v>0</v>
      </c>
      <c r="R501" s="57">
        <f t="shared" si="15"/>
        <v>0</v>
      </c>
      <c r="S501" s="58">
        <f>IF(R501=1,1+SUM($R$7:R500),0)</f>
        <v>0</v>
      </c>
    </row>
    <row r="502" spans="13:19" ht="12.75">
      <c r="M502" s="70">
        <f>Прайс!B517</f>
        <v>0</v>
      </c>
      <c r="N502" s="69">
        <f>Прайс!D501</f>
        <v>0</v>
      </c>
      <c r="O502" s="70">
        <f>Прайс!M501</f>
        <v>0</v>
      </c>
      <c r="P502" s="70" t="e">
        <f>O502*Прайс!#REF!</f>
        <v>#REF!</v>
      </c>
      <c r="Q502" s="70">
        <f>O502*Прайс!K495</f>
        <v>0</v>
      </c>
      <c r="R502" s="57">
        <f t="shared" si="15"/>
        <v>0</v>
      </c>
      <c r="S502" s="58">
        <f>IF(R502=1,1+SUM($R$7:R501),0)</f>
        <v>0</v>
      </c>
    </row>
    <row r="503" spans="13:19" ht="12.75">
      <c r="M503" s="70" t="e">
        <f>Прайс!#REF!</f>
        <v>#REF!</v>
      </c>
      <c r="N503" s="69">
        <f>Прайс!D502</f>
        <v>0</v>
      </c>
      <c r="O503" s="70">
        <f>Прайс!M502</f>
        <v>0</v>
      </c>
      <c r="P503" s="70" t="e">
        <f>O503*Прайс!#REF!</f>
        <v>#REF!</v>
      </c>
      <c r="Q503" s="70">
        <f>O503*Прайс!K496</f>
        <v>0</v>
      </c>
      <c r="R503" s="57">
        <f t="shared" si="15"/>
        <v>0</v>
      </c>
      <c r="S503" s="58">
        <f>IF(R503=1,1+SUM($R$7:R502),0)</f>
        <v>0</v>
      </c>
    </row>
    <row r="504" spans="13:19" ht="12.75">
      <c r="M504" s="70" t="e">
        <f>Прайс!#REF!</f>
        <v>#REF!</v>
      </c>
      <c r="N504" s="69" t="str">
        <f>Прайс!D503</f>
        <v>Лоток Logic Store ДШВ 350х225х200, синий</v>
      </c>
      <c r="O504" s="70">
        <f>Прайс!M503</f>
        <v>0</v>
      </c>
      <c r="P504" s="70" t="e">
        <f>O504*Прайс!#REF!</f>
        <v>#REF!</v>
      </c>
      <c r="Q504" s="70">
        <f>O504*Прайс!K503</f>
        <v>0</v>
      </c>
      <c r="R504" s="57">
        <f t="shared" si="15"/>
        <v>0</v>
      </c>
      <c r="S504" s="58">
        <f>IF(R504=1,1+SUM($R$7:R503),0)</f>
        <v>0</v>
      </c>
    </row>
    <row r="505" spans="13:19" ht="12.75">
      <c r="M505" s="70" t="e">
        <f>Прайс!#REF!</f>
        <v>#REF!</v>
      </c>
      <c r="N505" s="69">
        <f>Прайс!D504</f>
        <v>0</v>
      </c>
      <c r="O505" s="70">
        <f>Прайс!M504</f>
        <v>0</v>
      </c>
      <c r="P505" s="70" t="e">
        <f>O505*Прайс!#REF!</f>
        <v>#REF!</v>
      </c>
      <c r="Q505" s="70">
        <f>O505*Прайс!K498</f>
        <v>0</v>
      </c>
      <c r="R505" s="57">
        <f t="shared" si="15"/>
        <v>0</v>
      </c>
      <c r="S505" s="58">
        <f>IF(R505=1,1+SUM($R$7:R504),0)</f>
        <v>0</v>
      </c>
    </row>
    <row r="506" spans="13:19" ht="12.75">
      <c r="M506" s="70" t="e">
        <f>Прайс!#REF!</f>
        <v>#REF!</v>
      </c>
      <c r="N506" s="69">
        <f>Прайс!D505</f>
        <v>0</v>
      </c>
      <c r="O506" s="70">
        <f>Прайс!M505</f>
        <v>0</v>
      </c>
      <c r="P506" s="70" t="e">
        <f>O506*Прайс!#REF!</f>
        <v>#REF!</v>
      </c>
      <c r="Q506" s="70">
        <f>O506*Прайс!K499</f>
        <v>0</v>
      </c>
      <c r="R506" s="57">
        <f t="shared" si="15"/>
        <v>0</v>
      </c>
      <c r="S506" s="58">
        <f>IF(R506=1,1+SUM($R$7:R505),0)</f>
        <v>0</v>
      </c>
    </row>
    <row r="507" spans="13:19" ht="12.75">
      <c r="M507" s="70" t="e">
        <f>Прайс!#REF!</f>
        <v>#REF!</v>
      </c>
      <c r="N507" s="69">
        <f>Прайс!D506</f>
        <v>0</v>
      </c>
      <c r="O507" s="70">
        <f>Прайс!M506</f>
        <v>0</v>
      </c>
      <c r="P507" s="70" t="e">
        <f>O507*Прайс!#REF!</f>
        <v>#REF!</v>
      </c>
      <c r="Q507" s="70">
        <f>O507*Прайс!K500</f>
        <v>0</v>
      </c>
      <c r="R507" s="57">
        <f t="shared" si="15"/>
        <v>0</v>
      </c>
      <c r="S507" s="58">
        <f>IF(R507=1,1+SUM($R$7:R506),0)</f>
        <v>0</v>
      </c>
    </row>
    <row r="508" spans="13:19" ht="12.75">
      <c r="M508" s="70" t="e">
        <f>Прайс!#REF!</f>
        <v>#REF!</v>
      </c>
      <c r="N508" s="69" t="str">
        <f>Прайс!D507</f>
        <v>Лоток Logic Store ДШВ 400х225х150, синий</v>
      </c>
      <c r="O508" s="70">
        <f>Прайс!M507</f>
        <v>0</v>
      </c>
      <c r="P508" s="70" t="e">
        <f>O508*Прайс!#REF!</f>
        <v>#REF!</v>
      </c>
      <c r="Q508" s="70">
        <f>O508*Прайс!K507</f>
        <v>0</v>
      </c>
      <c r="R508" s="57">
        <f t="shared" si="15"/>
        <v>0</v>
      </c>
      <c r="S508" s="58">
        <f>IF(R508=1,1+SUM($R$7:R507),0)</f>
        <v>0</v>
      </c>
    </row>
    <row r="509" spans="13:19" ht="12.75">
      <c r="M509" s="70" t="e">
        <f>Прайс!#REF!</f>
        <v>#REF!</v>
      </c>
      <c r="N509" s="69">
        <f>Прайс!D508</f>
        <v>0</v>
      </c>
      <c r="O509" s="70">
        <f>Прайс!M508</f>
        <v>0</v>
      </c>
      <c r="P509" s="70" t="e">
        <f>O509*Прайс!#REF!</f>
        <v>#REF!</v>
      </c>
      <c r="Q509" s="70">
        <f>O509*Прайс!K502</f>
        <v>0</v>
      </c>
      <c r="R509" s="57">
        <f t="shared" si="15"/>
        <v>0</v>
      </c>
      <c r="S509" s="58">
        <f>IF(R509=1,1+SUM($R$7:R508),0)</f>
        <v>0</v>
      </c>
    </row>
    <row r="510" spans="13:19" ht="12.75">
      <c r="M510" s="70">
        <f>Прайс!B518</f>
        <v>0</v>
      </c>
      <c r="N510" s="69">
        <f>Прайс!D509</f>
        <v>0</v>
      </c>
      <c r="O510" s="70">
        <f>Прайс!M509</f>
        <v>0</v>
      </c>
      <c r="P510" s="70" t="e">
        <f>O510*Прайс!#REF!</f>
        <v>#REF!</v>
      </c>
      <c r="Q510" s="70">
        <f>O510*Прайс!K503</f>
        <v>0</v>
      </c>
      <c r="R510" s="57">
        <f t="shared" si="15"/>
        <v>0</v>
      </c>
      <c r="S510" s="58">
        <f>IF(R510=1,1+SUM($R$7:R509),0)</f>
        <v>0</v>
      </c>
    </row>
    <row r="511" spans="13:19" ht="12.75">
      <c r="M511" s="70">
        <f>Прайс!B519</f>
        <v>0</v>
      </c>
      <c r="N511" s="69">
        <f>Прайс!D510</f>
        <v>0</v>
      </c>
      <c r="O511" s="70">
        <f>Прайс!M510</f>
        <v>0</v>
      </c>
      <c r="P511" s="70" t="e">
        <f>O511*Прайс!#REF!</f>
        <v>#REF!</v>
      </c>
      <c r="Q511" s="70">
        <f>O511*Прайс!K504</f>
        <v>0</v>
      </c>
      <c r="R511" s="57">
        <f t="shared" si="15"/>
        <v>0</v>
      </c>
      <c r="S511" s="58">
        <f>IF(R511=1,1+SUM($R$7:R510),0)</f>
        <v>0</v>
      </c>
    </row>
    <row r="512" spans="13:19" ht="12.75">
      <c r="M512" s="70">
        <f>Прайс!B520</f>
        <v>0</v>
      </c>
      <c r="N512" s="69">
        <f>Прайс!D511</f>
        <v>0</v>
      </c>
      <c r="O512" s="70">
        <f>Прайс!M511</f>
        <v>0</v>
      </c>
      <c r="P512" s="70" t="e">
        <f>O512*Прайс!#REF!</f>
        <v>#REF!</v>
      </c>
      <c r="Q512" s="70">
        <f>O512*Прайс!K505</f>
        <v>0</v>
      </c>
      <c r="R512" s="57">
        <f t="shared" si="15"/>
        <v>0</v>
      </c>
      <c r="S512" s="58">
        <f>IF(R512=1,1+SUM($R$7:R511),0)</f>
        <v>0</v>
      </c>
    </row>
    <row r="513" spans="13:19" ht="12.75">
      <c r="M513" s="70" t="str">
        <f>Прайс!B521</f>
        <v>HS047-26</v>
      </c>
      <c r="N513" s="69" t="str">
        <f>Прайс!D512</f>
        <v>Шаблон для установки профиля, металлик серебристый *</v>
      </c>
      <c r="O513" s="70">
        <f>Прайс!M512</f>
        <v>0</v>
      </c>
      <c r="P513" s="70" t="e">
        <f>O513*Прайс!#REF!</f>
        <v>#REF!</v>
      </c>
      <c r="Q513" s="70">
        <f>O513*Прайс!K512</f>
        <v>0</v>
      </c>
      <c r="R513" s="57">
        <f t="shared" si="15"/>
        <v>0</v>
      </c>
      <c r="S513" s="58">
        <f>IF(R513=1,1+SUM($R$7:R512),0)</f>
        <v>0</v>
      </c>
    </row>
    <row r="514" spans="13:19" ht="12.75">
      <c r="M514" s="70">
        <f>Прайс!B522</f>
        <v>0</v>
      </c>
      <c r="N514" s="69">
        <f>Прайс!D513</f>
        <v>0</v>
      </c>
      <c r="O514" s="70">
        <f>Прайс!M513</f>
        <v>0</v>
      </c>
      <c r="P514" s="70" t="e">
        <f>O514*Прайс!#REF!</f>
        <v>#REF!</v>
      </c>
      <c r="Q514" s="70">
        <f>O514*Прайс!K507</f>
        <v>0</v>
      </c>
      <c r="R514" s="57">
        <f t="shared" si="15"/>
        <v>0</v>
      </c>
      <c r="S514" s="58">
        <f>IF(R514=1,1+SUM($R$7:R513),0)</f>
        <v>0</v>
      </c>
    </row>
    <row r="515" spans="13:19" ht="12.75">
      <c r="M515" s="70">
        <f>Прайс!B523</f>
        <v>0</v>
      </c>
      <c r="N515" s="69">
        <f>Прайс!D514</f>
        <v>0</v>
      </c>
      <c r="O515" s="70">
        <f>Прайс!M514</f>
        <v>0</v>
      </c>
      <c r="P515" s="70" t="e">
        <f>O515*Прайс!#REF!</f>
        <v>#REF!</v>
      </c>
      <c r="Q515" s="70">
        <f>O515*Прайс!K508</f>
        <v>0</v>
      </c>
      <c r="R515" s="57">
        <f t="shared" si="15"/>
        <v>0</v>
      </c>
      <c r="S515" s="58">
        <f>IF(R515=1,1+SUM($R$7:R514),0)</f>
        <v>0</v>
      </c>
    </row>
    <row r="516" spans="13:19" ht="12.75">
      <c r="M516" s="70">
        <f>Прайс!B524</f>
        <v>0</v>
      </c>
      <c r="N516" s="69">
        <f>Прайс!D515</f>
        <v>0</v>
      </c>
      <c r="O516" s="70">
        <f>Прайс!M515</f>
        <v>0</v>
      </c>
      <c r="P516" s="70" t="e">
        <f>O516*Прайс!#REF!</f>
        <v>#REF!</v>
      </c>
      <c r="Q516" s="70">
        <f>O516*Прайс!K509</f>
        <v>0</v>
      </c>
      <c r="R516" s="57">
        <f t="shared" si="15"/>
        <v>0</v>
      </c>
      <c r="S516" s="58">
        <f>IF(R516=1,1+SUM($R$7:R515),0)</f>
        <v>0</v>
      </c>
    </row>
    <row r="517" spans="13:19" ht="12.75">
      <c r="M517" s="70">
        <f>Прайс!B525</f>
        <v>0</v>
      </c>
      <c r="N517" s="69">
        <f>Прайс!D516</f>
        <v>0</v>
      </c>
      <c r="O517" s="70">
        <f>Прайс!M516</f>
        <v>0</v>
      </c>
      <c r="P517" s="70" t="e">
        <f>O517*Прайс!#REF!</f>
        <v>#REF!</v>
      </c>
      <c r="Q517" s="70">
        <f>O517*Прайс!K510</f>
        <v>0</v>
      </c>
      <c r="R517" s="57">
        <f t="shared" si="15"/>
        <v>0</v>
      </c>
      <c r="S517" s="58">
        <f>IF(R517=1,1+SUM($R$7:R516),0)</f>
        <v>0</v>
      </c>
    </row>
    <row r="518" spans="13:19" ht="12.75">
      <c r="M518" s="70">
        <f>Прайс!B526</f>
        <v>0</v>
      </c>
      <c r="N518" s="69">
        <f>Прайс!D517</f>
        <v>0</v>
      </c>
      <c r="O518" s="70">
        <f>Прайс!M517</f>
        <v>0</v>
      </c>
      <c r="P518" s="70" t="e">
        <f>O518*Прайс!#REF!</f>
        <v>#REF!</v>
      </c>
      <c r="Q518" s="70">
        <f>O518*Прайс!K511</f>
        <v>0</v>
      </c>
      <c r="R518" s="57">
        <f t="shared" si="15"/>
        <v>0</v>
      </c>
      <c r="S518" s="58">
        <f>IF(R518=1,1+SUM($R$7:R517),0)</f>
        <v>0</v>
      </c>
    </row>
    <row r="519" spans="13:19" ht="12.75">
      <c r="M519" s="70">
        <f>Прайс!B527</f>
        <v>0</v>
      </c>
      <c r="N519" s="69" t="e">
        <f>Прайс!#REF!</f>
        <v>#REF!</v>
      </c>
      <c r="O519" s="70" t="e">
        <f>Прайс!#REF!</f>
        <v>#REF!</v>
      </c>
      <c r="P519" s="70" t="e">
        <f>O519*Прайс!#REF!</f>
        <v>#REF!</v>
      </c>
      <c r="Q519" s="70" t="e">
        <f>O519*Прайс!K512</f>
        <v>#REF!</v>
      </c>
      <c r="R519" s="57" t="e">
        <f t="shared" si="15"/>
        <v>#REF!</v>
      </c>
      <c r="S519" s="58" t="e">
        <f>IF(R519=1,1+SUM($R$7:R518),0)</f>
        <v>#REF!</v>
      </c>
    </row>
    <row r="520" spans="13:19" ht="12.75">
      <c r="M520" s="70">
        <f>Прайс!B528</f>
        <v>0</v>
      </c>
      <c r="N520" s="69" t="e">
        <f>Прайс!#REF!</f>
        <v>#REF!</v>
      </c>
      <c r="O520" s="70" t="e">
        <f>Прайс!#REF!</f>
        <v>#REF!</v>
      </c>
      <c r="P520" s="70" t="e">
        <f>O520*Прайс!#REF!</f>
        <v>#REF!</v>
      </c>
      <c r="Q520" s="70" t="e">
        <f>O520*Прайс!K513</f>
        <v>#REF!</v>
      </c>
      <c r="R520" s="57" t="e">
        <f t="shared" si="15"/>
        <v>#REF!</v>
      </c>
      <c r="S520" s="58" t="e">
        <f>IF(R520=1,1+SUM($R$7:R519),0)</f>
        <v>#REF!</v>
      </c>
    </row>
    <row r="521" spans="13:19" ht="12.75">
      <c r="M521" s="70">
        <f>Прайс!B529</f>
        <v>0</v>
      </c>
      <c r="N521" s="69" t="e">
        <f>Прайс!#REF!</f>
        <v>#REF!</v>
      </c>
      <c r="O521" s="70" t="e">
        <f>Прайс!#REF!</f>
        <v>#REF!</v>
      </c>
      <c r="P521" s="70" t="e">
        <f>O521*Прайс!#REF!</f>
        <v>#REF!</v>
      </c>
      <c r="Q521" s="70" t="e">
        <f>O521*Прайс!K514</f>
        <v>#REF!</v>
      </c>
      <c r="R521" s="57" t="e">
        <f t="shared" si="15"/>
        <v>#REF!</v>
      </c>
      <c r="S521" s="58" t="e">
        <f>IF(R521=1,1+SUM($R$7:R520),0)</f>
        <v>#REF!</v>
      </c>
    </row>
    <row r="522" spans="13:19" ht="12.75">
      <c r="M522" s="70">
        <f>Прайс!B530</f>
        <v>0</v>
      </c>
      <c r="N522" s="69" t="e">
        <f>Прайс!#REF!</f>
        <v>#REF!</v>
      </c>
      <c r="O522" s="70" t="e">
        <f>Прайс!#REF!</f>
        <v>#REF!</v>
      </c>
      <c r="P522" s="70" t="e">
        <f>O522*Прайс!#REF!</f>
        <v>#REF!</v>
      </c>
      <c r="Q522" s="70" t="e">
        <f>O522*Прайс!K515</f>
        <v>#REF!</v>
      </c>
      <c r="R522" s="57" t="e">
        <f t="shared" si="15"/>
        <v>#REF!</v>
      </c>
      <c r="S522" s="58" t="e">
        <f>IF(R522=1,1+SUM($R$7:R521),0)</f>
        <v>#REF!</v>
      </c>
    </row>
    <row r="523" spans="13:19" ht="12.75">
      <c r="M523" s="70">
        <f>Прайс!B531</f>
        <v>0</v>
      </c>
      <c r="N523" s="69" t="e">
        <f>Прайс!#REF!</f>
        <v>#REF!</v>
      </c>
      <c r="O523" s="70" t="e">
        <f>Прайс!#REF!</f>
        <v>#REF!</v>
      </c>
      <c r="P523" s="70" t="e">
        <f>O523*Прайс!#REF!</f>
        <v>#REF!</v>
      </c>
      <c r="Q523" s="70" t="e">
        <f>O523*Прайс!K516</f>
        <v>#REF!</v>
      </c>
      <c r="R523" s="57" t="e">
        <f t="shared" si="15"/>
        <v>#REF!</v>
      </c>
      <c r="S523" s="58" t="e">
        <f>IF(R523=1,1+SUM($R$7:R522),0)</f>
        <v>#REF!</v>
      </c>
    </row>
    <row r="524" spans="13:19" ht="12.75">
      <c r="M524" s="70">
        <f>Прайс!B532</f>
        <v>0</v>
      </c>
      <c r="N524" s="69" t="e">
        <f>Прайс!#REF!</f>
        <v>#REF!</v>
      </c>
      <c r="O524" s="70" t="e">
        <f>Прайс!#REF!</f>
        <v>#REF!</v>
      </c>
      <c r="P524" s="70" t="e">
        <f>O524*Прайс!#REF!</f>
        <v>#REF!</v>
      </c>
      <c r="Q524" s="70" t="e">
        <f>O524*Прайс!K517</f>
        <v>#REF!</v>
      </c>
      <c r="R524" s="57" t="e">
        <f t="shared" si="15"/>
        <v>#REF!</v>
      </c>
      <c r="S524" s="58" t="e">
        <f>IF(R524=1,1+SUM($R$7:R523),0)</f>
        <v>#REF!</v>
      </c>
    </row>
    <row r="525" spans="13:19" ht="12.75">
      <c r="M525" s="70">
        <f>Прайс!B533</f>
        <v>0</v>
      </c>
      <c r="N525" s="69" t="e">
        <f>Прайс!#REF!</f>
        <v>#REF!</v>
      </c>
      <c r="O525" s="70" t="e">
        <f>Прайс!#REF!</f>
        <v>#REF!</v>
      </c>
      <c r="P525" s="70" t="e">
        <f>O525*Прайс!#REF!</f>
        <v>#REF!</v>
      </c>
      <c r="Q525" s="70" t="e">
        <f>O525*Прайс!#REF!</f>
        <v>#REF!</v>
      </c>
      <c r="R525" s="57" t="e">
        <f t="shared" si="15"/>
        <v>#REF!</v>
      </c>
      <c r="S525" s="58" t="e">
        <f>IF(R525=1,1+SUM($R$7:R524),0)</f>
        <v>#REF!</v>
      </c>
    </row>
    <row r="526" spans="13:19" ht="12.75">
      <c r="M526" s="70">
        <f>Прайс!B534</f>
        <v>0</v>
      </c>
      <c r="N526" s="69">
        <f>Прайс!D518</f>
        <v>0</v>
      </c>
      <c r="O526" s="70">
        <f>Прайс!M518</f>
        <v>0</v>
      </c>
      <c r="P526" s="70" t="e">
        <f>O526*Прайс!#REF!</f>
        <v>#REF!</v>
      </c>
      <c r="Q526" s="70" t="e">
        <f>O526*Прайс!#REF!</f>
        <v>#REF!</v>
      </c>
      <c r="R526" s="57">
        <f aca="true" t="shared" si="16" ref="R526:R536">IF(O526&gt;0,1,0)</f>
        <v>0</v>
      </c>
      <c r="S526" s="58">
        <f>IF(R526=1,1+SUM($R$7:R525),0)</f>
        <v>0</v>
      </c>
    </row>
    <row r="527" spans="13:19" ht="12.75">
      <c r="M527" s="70">
        <f>Прайс!B535</f>
        <v>0</v>
      </c>
      <c r="N527" s="69">
        <f>Прайс!D519</f>
        <v>0</v>
      </c>
      <c r="O527" s="70">
        <f>Прайс!M519</f>
        <v>0</v>
      </c>
      <c r="P527" s="70" t="e">
        <f>O527*Прайс!#REF!</f>
        <v>#REF!</v>
      </c>
      <c r="Q527" s="70" t="e">
        <f>O527*Прайс!#REF!</f>
        <v>#REF!</v>
      </c>
      <c r="R527" s="57">
        <f t="shared" si="16"/>
        <v>0</v>
      </c>
      <c r="S527" s="58">
        <f>IF(R527=1,1+SUM($R$7:R526),0)</f>
        <v>0</v>
      </c>
    </row>
    <row r="528" spans="13:19" ht="12.75">
      <c r="M528" s="70">
        <f>Прайс!B536</f>
        <v>0</v>
      </c>
      <c r="N528" s="69">
        <f>Прайс!D520</f>
        <v>0</v>
      </c>
      <c r="O528" s="70">
        <f>Прайс!M520</f>
        <v>0</v>
      </c>
      <c r="P528" s="70" t="e">
        <f>O528*Прайс!#REF!</f>
        <v>#REF!</v>
      </c>
      <c r="Q528" s="70" t="e">
        <f>O528*Прайс!#REF!</f>
        <v>#REF!</v>
      </c>
      <c r="R528" s="57">
        <f t="shared" si="16"/>
        <v>0</v>
      </c>
      <c r="S528" s="58">
        <f>IF(R528=1,1+SUM($R$7:R527),0)</f>
        <v>0</v>
      </c>
    </row>
    <row r="529" spans="13:19" ht="12.75">
      <c r="M529" s="70">
        <f>Прайс!B537</f>
        <v>0</v>
      </c>
      <c r="N529" s="69">
        <f>Прайс!D521</f>
        <v>0</v>
      </c>
      <c r="O529" s="70">
        <f>Прайс!M521</f>
        <v>0</v>
      </c>
      <c r="P529" s="70" t="e">
        <f>O529*Прайс!#REF!</f>
        <v>#REF!</v>
      </c>
      <c r="Q529" s="70" t="e">
        <f>O529*Прайс!#REF!</f>
        <v>#REF!</v>
      </c>
      <c r="R529" s="57">
        <f t="shared" si="16"/>
        <v>0</v>
      </c>
      <c r="S529" s="58">
        <f>IF(R529=1,1+SUM($R$7:R528),0)</f>
        <v>0</v>
      </c>
    </row>
    <row r="530" spans="13:19" ht="12.75">
      <c r="M530" s="70">
        <f>Прайс!B538</f>
        <v>0</v>
      </c>
      <c r="N530" s="69">
        <f>Прайс!D522</f>
        <v>0</v>
      </c>
      <c r="O530" s="70">
        <f>Прайс!M522</f>
        <v>0</v>
      </c>
      <c r="P530" s="70" t="e">
        <f>O530*Прайс!#REF!</f>
        <v>#REF!</v>
      </c>
      <c r="Q530" s="70" t="e">
        <f>O530*Прайс!#REF!</f>
        <v>#REF!</v>
      </c>
      <c r="R530" s="57">
        <f t="shared" si="16"/>
        <v>0</v>
      </c>
      <c r="S530" s="58">
        <f>IF(R530=1,1+SUM($R$7:R529),0)</f>
        <v>0</v>
      </c>
    </row>
    <row r="531" spans="13:19" ht="12.75">
      <c r="M531" s="70">
        <f>Прайс!B539</f>
        <v>0</v>
      </c>
      <c r="N531" s="69">
        <f>Прайс!D523</f>
        <v>0</v>
      </c>
      <c r="O531" s="70">
        <f>Прайс!M523</f>
        <v>0</v>
      </c>
      <c r="P531" s="70" t="e">
        <f>O531*Прайс!#REF!</f>
        <v>#REF!</v>
      </c>
      <c r="Q531" s="70" t="e">
        <f>O531*Прайс!#REF!</f>
        <v>#REF!</v>
      </c>
      <c r="R531" s="57">
        <f t="shared" si="16"/>
        <v>0</v>
      </c>
      <c r="S531" s="58">
        <f>IF(R531=1,1+SUM($R$7:R530),0)</f>
        <v>0</v>
      </c>
    </row>
    <row r="532" spans="13:19" ht="12.75">
      <c r="M532" s="70">
        <f>Прайс!B540</f>
        <v>0</v>
      </c>
      <c r="N532" s="69">
        <f>Прайс!D524</f>
        <v>0</v>
      </c>
      <c r="O532" s="70">
        <f>Прайс!M524</f>
        <v>0</v>
      </c>
      <c r="P532" s="70" t="e">
        <f>O532*Прайс!#REF!</f>
        <v>#REF!</v>
      </c>
      <c r="Q532" s="70">
        <f>O532*Прайс!K518</f>
        <v>0</v>
      </c>
      <c r="R532" s="57">
        <f t="shared" si="16"/>
        <v>0</v>
      </c>
      <c r="S532" s="58">
        <f>IF(R532=1,1+SUM($R$7:R531),0)</f>
        <v>0</v>
      </c>
    </row>
    <row r="533" spans="13:19" ht="12.75">
      <c r="M533" s="70">
        <f>Прайс!B541</f>
        <v>0</v>
      </c>
      <c r="N533" s="69">
        <f>Прайс!D525</f>
        <v>0</v>
      </c>
      <c r="O533" s="70">
        <f>Прайс!M525</f>
        <v>0</v>
      </c>
      <c r="P533" s="70" t="e">
        <f>O533*Прайс!#REF!</f>
        <v>#REF!</v>
      </c>
      <c r="Q533" s="70">
        <f>O533*Прайс!K519</f>
        <v>0</v>
      </c>
      <c r="R533" s="57">
        <f t="shared" si="16"/>
        <v>0</v>
      </c>
      <c r="S533" s="58">
        <f>IF(R533=1,1+SUM($R$7:R532),0)</f>
        <v>0</v>
      </c>
    </row>
    <row r="534" spans="13:19" ht="12.75">
      <c r="M534" s="70">
        <f>Прайс!B542</f>
        <v>0</v>
      </c>
      <c r="N534" s="69">
        <f>Прайс!D526</f>
        <v>0</v>
      </c>
      <c r="O534" s="70">
        <f>Прайс!M526</f>
        <v>0</v>
      </c>
      <c r="P534" s="70" t="e">
        <f>O534*Прайс!#REF!</f>
        <v>#REF!</v>
      </c>
      <c r="Q534" s="70">
        <f>O534*Прайс!K520</f>
        <v>0</v>
      </c>
      <c r="R534" s="57">
        <f t="shared" si="16"/>
        <v>0</v>
      </c>
      <c r="S534" s="58">
        <f>IF(R534=1,1+SUM($R$7:R533),0)</f>
        <v>0</v>
      </c>
    </row>
    <row r="535" spans="13:19" ht="12.75">
      <c r="M535" s="70">
        <f>Прайс!B543</f>
        <v>0</v>
      </c>
      <c r="N535" s="69">
        <f>Прайс!D527</f>
        <v>0</v>
      </c>
      <c r="O535" s="70">
        <f>Прайс!M527</f>
        <v>0</v>
      </c>
      <c r="P535" s="70" t="e">
        <f>O535*Прайс!#REF!</f>
        <v>#REF!</v>
      </c>
      <c r="Q535" s="70">
        <f>O535*Прайс!K521</f>
        <v>0</v>
      </c>
      <c r="R535" s="57">
        <f t="shared" si="16"/>
        <v>0</v>
      </c>
      <c r="S535" s="58">
        <f>IF(R535=1,1+SUM($R$7:R534),0)</f>
        <v>0</v>
      </c>
    </row>
    <row r="536" spans="13:19" ht="12.75">
      <c r="M536" s="70">
        <f>Прайс!B544</f>
        <v>0</v>
      </c>
      <c r="N536" s="69">
        <f>Прайс!D528</f>
        <v>0</v>
      </c>
      <c r="O536" s="70">
        <f>Прайс!M528</f>
        <v>0</v>
      </c>
      <c r="P536" s="70" t="e">
        <f>O536*Прайс!#REF!</f>
        <v>#REF!</v>
      </c>
      <c r="Q536" s="70">
        <f>O536*Прайс!K522</f>
        <v>0</v>
      </c>
      <c r="R536" s="57">
        <f t="shared" si="16"/>
        <v>0</v>
      </c>
      <c r="S536" s="58">
        <f>IF(R536=1,1+SUM($R$7:R535),0)</f>
        <v>0</v>
      </c>
    </row>
    <row r="537" spans="13:22" ht="12.75">
      <c r="M537" s="94">
        <f>Прайс!B523</f>
        <v>0</v>
      </c>
      <c r="N537" s="95">
        <f>Прайс!D514</f>
        <v>0</v>
      </c>
      <c r="O537" s="94">
        <f>Прайс!M514</f>
        <v>0</v>
      </c>
      <c r="P537" s="94" t="e">
        <f>O537*Прайс!#REF!</f>
        <v>#REF!</v>
      </c>
      <c r="Q537" s="94">
        <f>O537*Прайс!K514</f>
        <v>0</v>
      </c>
      <c r="R537" s="95"/>
      <c r="S537" s="95"/>
      <c r="T537" s="95"/>
      <c r="U537" s="95"/>
      <c r="V537" s="95"/>
    </row>
    <row r="538" spans="13:22" ht="12.75">
      <c r="M538" s="94">
        <f>Прайс!B524</f>
        <v>0</v>
      </c>
      <c r="N538" s="95">
        <f>Прайс!D515</f>
        <v>0</v>
      </c>
      <c r="O538" s="94">
        <f>Прайс!M515</f>
        <v>0</v>
      </c>
      <c r="P538" s="94" t="e">
        <f>O538*Прайс!#REF!</f>
        <v>#REF!</v>
      </c>
      <c r="Q538" s="94">
        <f>O538*Прайс!K515</f>
        <v>0</v>
      </c>
      <c r="R538" s="71" t="e">
        <f>SUM(R7:R536)</f>
        <v>#REF!</v>
      </c>
      <c r="S538" s="95"/>
      <c r="T538" s="95"/>
      <c r="U538" s="95"/>
      <c r="V538" s="95"/>
    </row>
    <row r="539" spans="13:22" ht="12.75">
      <c r="M539" s="94">
        <f>Прайс!B525</f>
        <v>0</v>
      </c>
      <c r="N539" s="95">
        <f>Прайс!D516</f>
        <v>0</v>
      </c>
      <c r="O539" s="94">
        <f>Прайс!M516</f>
        <v>0</v>
      </c>
      <c r="P539" s="94" t="e">
        <f>O539*Прайс!#REF!</f>
        <v>#REF!</v>
      </c>
      <c r="Q539" s="94">
        <f>O539*Прайс!K516</f>
        <v>0</v>
      </c>
      <c r="R539" s="95"/>
      <c r="S539" s="95"/>
      <c r="T539" s="95"/>
      <c r="U539" s="95"/>
      <c r="V539" s="95"/>
    </row>
    <row r="540" spans="13:22" ht="12.75">
      <c r="M540" s="94">
        <f>Прайс!B526</f>
        <v>0</v>
      </c>
      <c r="N540" s="95">
        <f>Прайс!D517</f>
        <v>0</v>
      </c>
      <c r="O540" s="94">
        <f>Прайс!M517</f>
        <v>0</v>
      </c>
      <c r="P540" s="94" t="e">
        <f>O540*Прайс!#REF!</f>
        <v>#REF!</v>
      </c>
      <c r="Q540" s="94">
        <f>O540*Прайс!K517</f>
        <v>0</v>
      </c>
      <c r="R540" s="95"/>
      <c r="S540" s="95"/>
      <c r="T540" s="95"/>
      <c r="U540" s="95"/>
      <c r="V540" s="95"/>
    </row>
  </sheetData>
  <sheetProtection password="C741" sheet="1" objects="1" scenarios="1"/>
  <mergeCells count="71">
    <mergeCell ref="C73:D73"/>
    <mergeCell ref="C74:D74"/>
    <mergeCell ref="C75:D75"/>
    <mergeCell ref="C68:D68"/>
    <mergeCell ref="C71:D71"/>
    <mergeCell ref="B69:H70"/>
    <mergeCell ref="C72:D72"/>
    <mergeCell ref="E65:F65"/>
    <mergeCell ref="B1:H3"/>
    <mergeCell ref="C60:D60"/>
    <mergeCell ref="C61:D61"/>
    <mergeCell ref="E63:F63"/>
    <mergeCell ref="C53:D53"/>
    <mergeCell ref="C54:D54"/>
    <mergeCell ref="C52:D52"/>
    <mergeCell ref="C47:D47"/>
    <mergeCell ref="C46:D46"/>
    <mergeCell ref="C48:D48"/>
    <mergeCell ref="C49:D49"/>
    <mergeCell ref="C50:D50"/>
    <mergeCell ref="C51:D51"/>
    <mergeCell ref="E64:F64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D9:H9"/>
    <mergeCell ref="C11:D11"/>
    <mergeCell ref="C12:D12"/>
    <mergeCell ref="C13:D13"/>
    <mergeCell ref="C14:D14"/>
    <mergeCell ref="C15:D15"/>
    <mergeCell ref="B5:H5"/>
    <mergeCell ref="D6:F6"/>
    <mergeCell ref="G6:H6"/>
    <mergeCell ref="B7:C7"/>
    <mergeCell ref="D7:H7"/>
    <mergeCell ref="B8:C8"/>
    <mergeCell ref="D8:H8"/>
    <mergeCell ref="B62:C66"/>
    <mergeCell ref="C57:D57"/>
    <mergeCell ref="C58:D58"/>
    <mergeCell ref="C59:D59"/>
    <mergeCell ref="C55:D55"/>
    <mergeCell ref="C56:D56"/>
  </mergeCells>
  <printOptions/>
  <pageMargins left="0.3937007874015748" right="0.3937007874015748" top="0.45" bottom="0.35" header="0.44" footer="0.3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Пользователь</cp:lastModifiedBy>
  <cp:lastPrinted>2016-04-07T09:11:19Z</cp:lastPrinted>
  <dcterms:created xsi:type="dcterms:W3CDTF">2014-06-04T06:05:54Z</dcterms:created>
  <dcterms:modified xsi:type="dcterms:W3CDTF">2016-04-07T09:16:25Z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